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tif" ContentType="image/tiff"/>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2.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codeName="{26A90621-87C4-6C01-FD6A-EE6E7C140903}"/>
  <workbookPr codeName="ThisWorkbook"/>
  <mc:AlternateContent xmlns:mc="http://schemas.openxmlformats.org/markup-compatibility/2006">
    <mc:Choice Requires="x15">
      <x15ac:absPath xmlns:x15ac="http://schemas.microsoft.com/office/spreadsheetml/2010/11/ac" url="https://cschicchocs-my.sharepoint.com/personal/evelyne_delongchamp_cschic-chocs_qc_ca/Documents/Bureau/Evelyne/Documents officiels/Frais de déplacement/"/>
    </mc:Choice>
  </mc:AlternateContent>
  <xr:revisionPtr revIDLastSave="8" documentId="8_{8B85838E-ED4E-427D-84BA-18B03D95D677}" xr6:coauthVersionLast="47" xr6:coauthVersionMax="47" xr10:uidLastSave="{C74C5E6B-161C-40FA-BAF2-BD437620C968}"/>
  <workbookProtection workbookAlgorithmName="SHA-512" workbookHashValue="rE/xRV0b+++YQVG/Xo5h+tv3DwW4pe3h/dnvTaxxhUC7mWG6u/FjSrKUn1HmlKHCPz6xYtAOOLTI8LvLyMc6dg==" workbookSaltValue="Uvtd8NtgRNTCcmZC86/q+Q==" workbookSpinCount="100000" lockStructure="1"/>
  <bookViews>
    <workbookView xWindow="28680" yWindow="-120" windowWidth="29040" windowHeight="15720" activeTab="3" xr2:uid="{00000000-000D-0000-FFFF-FFFF00000000}"/>
  </bookViews>
  <sheets>
    <sheet name="PROCÉDURE" sheetId="90" r:id="rId1"/>
    <sheet name="1 - CONFIGURATION" sheetId="23" r:id="rId2"/>
    <sheet name="2 - DEMANDE D'AUTORISATION" sheetId="88" state="hidden" r:id="rId3"/>
    <sheet name="3 - FRAIS DE DÉPLACEMENT" sheetId="84" r:id="rId4"/>
    <sheet name="Liste" sheetId="86" state="hidden" r:id="rId5"/>
  </sheets>
  <definedNames>
    <definedName name="Tableau_1">'3 - FRAIS DE DÉPLACEMENT'!$A$12:$V$35</definedName>
    <definedName name="_xlnm.Print_Area" localSheetId="1">'1 - CONFIGURATION'!$A$1:$E$29</definedName>
    <definedName name="_xlnm.Print_Area" localSheetId="2">'2 - DEMANDE D''AUTORISATION'!$A$1:$U$47</definedName>
    <definedName name="_xlnm.Print_Area" localSheetId="3">'3 - FRAIS DE DÉPLACEMENT'!$A$1:$Y$50</definedName>
    <definedName name="_xlnm.Print_Area" localSheetId="0">PROCÉDURE!$A$1:$S$110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 i="84" l="1" a="1"/>
  <c r="AD13" i="84" s="1"/>
  <c r="AE13" i="84" s="1"/>
  <c r="AD25" i="84" s="1"/>
  <c r="AD17" i="84" s="1"/>
  <c r="AD16" i="84" s="1"/>
  <c r="Z12" i="84" a="1"/>
  <c r="Z13" i="84" a="1"/>
  <c r="Z14" i="84" a="1"/>
  <c r="Z15" i="84" a="1"/>
  <c r="Z16" i="84" a="1"/>
  <c r="Z17" i="84" a="1"/>
  <c r="Z18" i="84" a="1"/>
  <c r="Z19" i="84" a="1"/>
  <c r="Z20" i="84" a="1"/>
  <c r="Z21" i="84" a="1"/>
  <c r="Z22" i="84" a="1"/>
  <c r="Z23" i="84" a="1"/>
  <c r="Z24" i="84" a="1"/>
  <c r="Z25" i="84" a="1"/>
  <c r="Z26" i="84" a="1"/>
  <c r="Z32" i="84"/>
  <c r="Z33" i="84"/>
  <c r="Z34" i="84"/>
  <c r="Z35" i="84"/>
  <c r="X12" i="84" a="1"/>
  <c r="AC13" i="84"/>
  <c r="AC14" i="84"/>
  <c r="AF14" i="84" s="1"/>
  <c r="AC15" i="84"/>
  <c r="AF15" i="84" s="1"/>
  <c r="AC16" i="84"/>
  <c r="AC17" i="84"/>
  <c r="AC18" i="84"/>
  <c r="AC19" i="84"/>
  <c r="AC20" i="84"/>
  <c r="AC21" i="84"/>
  <c r="AC22" i="84"/>
  <c r="AC23" i="84"/>
  <c r="AC24" i="84"/>
  <c r="AC25" i="84"/>
  <c r="AC26" i="84"/>
  <c r="AC12" i="84"/>
  <c r="AF12" i="84" s="1"/>
  <c r="AB13" i="84"/>
  <c r="AF13" i="84"/>
  <c r="AB14" i="84"/>
  <c r="AB15" i="84"/>
  <c r="AB16" i="84"/>
  <c r="J16" i="84" s="1"/>
  <c r="AE16" i="84"/>
  <c r="AF16" i="84"/>
  <c r="AB17" i="84"/>
  <c r="J17" i="84" s="1"/>
  <c r="AE17" i="84"/>
  <c r="AF17" i="84"/>
  <c r="AB18" i="84"/>
  <c r="J18" i="84" s="1"/>
  <c r="AE18" i="84"/>
  <c r="AF18" i="84"/>
  <c r="AB19" i="84"/>
  <c r="J19" i="84" s="1"/>
  <c r="AE19" i="84"/>
  <c r="AF19" i="84"/>
  <c r="AB20" i="84"/>
  <c r="J20" i="84" s="1"/>
  <c r="AE20" i="84"/>
  <c r="AF20" i="84"/>
  <c r="AB21" i="84"/>
  <c r="J21" i="84" s="1"/>
  <c r="AE21" i="84"/>
  <c r="AF21" i="84"/>
  <c r="AB22" i="84"/>
  <c r="J22" i="84" s="1"/>
  <c r="AE22" i="84"/>
  <c r="AF22" i="84"/>
  <c r="AB23" i="84"/>
  <c r="J23" i="84" s="1"/>
  <c r="AE23" i="84"/>
  <c r="AF23" i="84"/>
  <c r="AB24" i="84"/>
  <c r="J24" i="84" s="1"/>
  <c r="AE24" i="84"/>
  <c r="AF24" i="84"/>
  <c r="AB25" i="84"/>
  <c r="J25" i="84" s="1"/>
  <c r="AE25" i="84"/>
  <c r="AF25" i="84"/>
  <c r="AB26" i="84"/>
  <c r="J26" i="84" s="1"/>
  <c r="AE26" i="84"/>
  <c r="AF26" i="84"/>
  <c r="J27" i="84"/>
  <c r="J28" i="84"/>
  <c r="J29" i="84"/>
  <c r="J30" i="84"/>
  <c r="J31" i="84"/>
  <c r="J32" i="84"/>
  <c r="J33" i="84"/>
  <c r="J34" i="84"/>
  <c r="J35" i="84"/>
  <c r="AB12" i="84"/>
  <c r="T8" i="84"/>
  <c r="C1" i="84"/>
  <c r="I16" i="84" a="1"/>
  <c r="I17" i="84" a="1"/>
  <c r="I25" i="84" a="1"/>
  <c r="I18" i="84" a="1"/>
  <c r="I26" i="84" a="1"/>
  <c r="I20" i="84" a="1"/>
  <c r="I24" i="84" a="1"/>
  <c r="I19" i="84" a="1"/>
  <c r="I21" i="84" a="1"/>
  <c r="I23" i="84" a="1"/>
  <c r="I22" i="84" a="1"/>
  <c r="I15" i="84" a="1"/>
  <c r="I27" i="84" a="1"/>
  <c r="I31" i="84" a="1"/>
  <c r="I30" i="84" a="1"/>
  <c r="I33" i="84" a="1"/>
  <c r="I35" i="84" a="1"/>
  <c r="I29" i="84" a="1"/>
  <c r="I28" i="84" a="1"/>
  <c r="I34" i="84" a="1"/>
  <c r="I32" i="84" a="1"/>
  <c r="I12" i="84" a="1"/>
  <c r="I14" i="84" a="1"/>
  <c r="AD15" i="84" s="1"/>
  <c r="C8" i="86"/>
  <c r="AD12" i="84" l="1"/>
  <c r="J21" i="86"/>
  <c r="H21" i="86"/>
  <c r="J22" i="86"/>
  <c r="I22" i="86"/>
  <c r="I21" i="86"/>
  <c r="H22" i="86"/>
  <c r="G21" i="86"/>
  <c r="J12" i="84" s="1"/>
  <c r="G24" i="86"/>
  <c r="G22" i="86"/>
  <c r="J13" i="84" s="1"/>
  <c r="H24" i="86"/>
  <c r="G23" i="86"/>
  <c r="I24" i="86"/>
  <c r="H23" i="86"/>
  <c r="J14" i="84" s="1"/>
  <c r="J24" i="86"/>
  <c r="I23" i="86"/>
  <c r="J15" i="84" s="1"/>
  <c r="J23" i="86"/>
  <c r="AD18" i="84"/>
  <c r="AD26" i="84"/>
  <c r="AD20" i="84"/>
  <c r="AD24" i="84"/>
  <c r="AD19" i="84"/>
  <c r="AD21" i="84"/>
  <c r="AD23" i="84"/>
  <c r="AD14" i="84"/>
  <c r="AE14" i="84" s="1"/>
  <c r="AD22" i="84"/>
  <c r="AE12" i="84"/>
  <c r="O13" i="84"/>
  <c r="O14" i="84"/>
  <c r="O15" i="84"/>
  <c r="O16" i="84"/>
  <c r="O17" i="84"/>
  <c r="O18" i="84"/>
  <c r="O19" i="84"/>
  <c r="O20" i="84"/>
  <c r="O21" i="84"/>
  <c r="O22" i="84"/>
  <c r="O23" i="84"/>
  <c r="O24" i="84"/>
  <c r="O25" i="84"/>
  <c r="O26" i="84"/>
  <c r="L36" i="88"/>
  <c r="M36" i="88"/>
  <c r="N36" i="88"/>
  <c r="O36" i="88"/>
  <c r="P36" i="88"/>
  <c r="B1" i="88"/>
  <c r="K2" i="88" s="1"/>
  <c r="AE15" i="84" l="1"/>
  <c r="C7" i="86"/>
  <c r="O13" i="88" s="1"/>
  <c r="D6" i="86"/>
  <c r="C6" i="86"/>
  <c r="G7" i="84" l="1"/>
  <c r="L36" i="84"/>
  <c r="C5" i="86"/>
  <c r="D7" i="86"/>
  <c r="P36" i="84"/>
  <c r="S39" i="84"/>
  <c r="Y12" i="84"/>
  <c r="V39" i="84" l="1"/>
  <c r="S41" i="84"/>
  <c r="Y31" i="84"/>
  <c r="Y30" i="84"/>
  <c r="Y29" i="84"/>
  <c r="Y28" i="84"/>
  <c r="Y27" i="84"/>
  <c r="Y26" i="84"/>
  <c r="Y25" i="84"/>
  <c r="Y24" i="84"/>
  <c r="Y23" i="84"/>
  <c r="Y22" i="84"/>
  <c r="Y21" i="84"/>
  <c r="Y20" i="84"/>
  <c r="Y19" i="84"/>
  <c r="Y18" i="84"/>
  <c r="Y17" i="84"/>
  <c r="Y16" i="84"/>
  <c r="Y15" i="84"/>
  <c r="Y14" i="84"/>
  <c r="V41" i="84" l="1"/>
  <c r="G4" i="88"/>
  <c r="G5" i="88"/>
  <c r="G6" i="88"/>
  <c r="G7" i="88"/>
  <c r="G8" i="88"/>
  <c r="G5" i="84"/>
  <c r="G6" i="84"/>
  <c r="I15" i="88" a="1"/>
  <c r="J15" i="88" s="1"/>
  <c r="O15" i="88"/>
  <c r="A47" i="88"/>
  <c r="R13" i="84"/>
  <c r="R14" i="84"/>
  <c r="R15" i="84"/>
  <c r="R16" i="84"/>
  <c r="R17" i="84"/>
  <c r="R18" i="84"/>
  <c r="R19" i="84"/>
  <c r="R20" i="84"/>
  <c r="R21" i="84"/>
  <c r="R22" i="84"/>
  <c r="R23" i="84"/>
  <c r="R24" i="84"/>
  <c r="R25" i="84"/>
  <c r="R26" i="84"/>
  <c r="R27" i="84"/>
  <c r="R28" i="84"/>
  <c r="R29" i="84"/>
  <c r="R30" i="84"/>
  <c r="R31" i="84"/>
  <c r="R32" i="84"/>
  <c r="R33" i="84"/>
  <c r="R34" i="84"/>
  <c r="R35" i="84"/>
  <c r="R12" i="84"/>
  <c r="M36" i="84"/>
  <c r="I23" i="88" a="1"/>
  <c r="I24" i="88" a="1"/>
  <c r="I26" i="88" a="1"/>
  <c r="I27" i="88" a="1"/>
  <c r="I29" i="88" a="1"/>
  <c r="I31" i="88" a="1"/>
  <c r="I32" i="88" a="1"/>
  <c r="I33" i="88" a="1"/>
  <c r="I35" i="88" a="1"/>
  <c r="K14" i="84"/>
  <c r="K16" i="84"/>
  <c r="K17" i="84"/>
  <c r="K21" i="84"/>
  <c r="K23" i="84"/>
  <c r="K24" i="84"/>
  <c r="K25" i="84"/>
  <c r="K26" i="84"/>
  <c r="O14" i="88"/>
  <c r="O16" i="88"/>
  <c r="O17" i="88"/>
  <c r="O18" i="88"/>
  <c r="O19" i="88"/>
  <c r="O20" i="88"/>
  <c r="O21" i="88"/>
  <c r="O22" i="88"/>
  <c r="O23" i="88"/>
  <c r="O24" i="88"/>
  <c r="O25" i="88"/>
  <c r="O26" i="88"/>
  <c r="O27" i="88"/>
  <c r="O28" i="88"/>
  <c r="O29" i="88"/>
  <c r="O30" i="88"/>
  <c r="O31" i="88"/>
  <c r="O32" i="88"/>
  <c r="O33" i="88"/>
  <c r="O34" i="88"/>
  <c r="O35" i="88"/>
  <c r="C4" i="86"/>
  <c r="C2" i="86"/>
  <c r="C3" i="86"/>
  <c r="I20" i="88" a="1"/>
  <c r="I18" i="88" a="1"/>
  <c r="I17" i="88" a="1"/>
  <c r="I21" i="88" a="1"/>
  <c r="I22" i="88" a="1"/>
  <c r="I14" i="88" a="1"/>
  <c r="I16" i="88" a="1"/>
  <c r="I25" i="88" a="1"/>
  <c r="I28" i="88" a="1"/>
  <c r="I30" i="88" a="1"/>
  <c r="I34" i="88" a="1"/>
  <c r="I19" i="88" a="1"/>
  <c r="I13" i="88" a="1"/>
  <c r="O27" i="84" l="1"/>
  <c r="O32" i="84"/>
  <c r="O28" i="84"/>
  <c r="O33" i="84"/>
  <c r="O29" i="84"/>
  <c r="O30" i="84"/>
  <c r="O34" i="84"/>
  <c r="O31" i="84"/>
  <c r="O35" i="84"/>
  <c r="O12" i="84"/>
  <c r="K15" i="88"/>
  <c r="T15" i="88" s="1"/>
  <c r="R36" i="84"/>
  <c r="J13" i="88" s="1"/>
  <c r="K22" i="84"/>
  <c r="K19" i="84"/>
  <c r="J14" i="88" s="1"/>
  <c r="K20" i="84"/>
  <c r="K15" i="84"/>
  <c r="K18" i="84"/>
  <c r="Y13" i="84"/>
  <c r="E6" i="86"/>
  <c r="E5" i="86"/>
  <c r="E2" i="88"/>
  <c r="N36" i="84" l="1"/>
  <c r="K13" i="88"/>
  <c r="K12" i="84"/>
  <c r="E27" i="23"/>
  <c r="J18" i="88" l="1"/>
  <c r="K18" i="88" s="1"/>
  <c r="K24" i="88"/>
  <c r="J24" i="88"/>
  <c r="J30" i="88"/>
  <c r="K30" i="88" s="1"/>
  <c r="K23" i="88"/>
  <c r="J23" i="88"/>
  <c r="J19" i="88"/>
  <c r="K19" i="88" s="1"/>
  <c r="J17" i="88"/>
  <c r="K17" i="88" s="1"/>
  <c r="K29" i="88"/>
  <c r="J29" i="88"/>
  <c r="K35" i="88"/>
  <c r="J35" i="88"/>
  <c r="J25" i="88"/>
  <c r="K25" i="88" s="1"/>
  <c r="K31" i="88"/>
  <c r="J31" i="88"/>
  <c r="J20" i="88"/>
  <c r="K20" i="88" s="1"/>
  <c r="K26" i="88"/>
  <c r="J26" i="88"/>
  <c r="K32" i="88"/>
  <c r="J32" i="88"/>
  <c r="J21" i="88"/>
  <c r="K21" i="88" s="1"/>
  <c r="K27" i="88"/>
  <c r="J27" i="88"/>
  <c r="K33" i="88"/>
  <c r="J33" i="88"/>
  <c r="J16" i="88"/>
  <c r="K16" i="88" s="1"/>
  <c r="J22" i="88"/>
  <c r="K22" i="88" s="1"/>
  <c r="K28" i="88"/>
  <c r="J28" i="88"/>
  <c r="K34" i="88"/>
  <c r="J34" i="88"/>
  <c r="D8" i="86"/>
  <c r="D5" i="86"/>
  <c r="T35" i="88" l="1"/>
  <c r="T29" i="88"/>
  <c r="T23" i="88"/>
  <c r="T17" i="88"/>
  <c r="T32" i="88"/>
  <c r="T19" i="88"/>
  <c r="T30" i="88"/>
  <c r="T18" i="88"/>
  <c r="T22" i="88"/>
  <c r="T21" i="88"/>
  <c r="T34" i="88"/>
  <c r="T28" i="88"/>
  <c r="T16" i="88"/>
  <c r="T33" i="88"/>
  <c r="T20" i="88"/>
  <c r="T31" i="88"/>
  <c r="T24" i="88"/>
  <c r="T27" i="88"/>
  <c r="T26" i="88"/>
  <c r="T25" i="88"/>
  <c r="K14" i="88"/>
  <c r="K36" i="88" s="1"/>
  <c r="N42" i="88" s="1"/>
  <c r="T15" i="84"/>
  <c r="T22" i="84"/>
  <c r="T23" i="84"/>
  <c r="T24" i="84"/>
  <c r="K28" i="84"/>
  <c r="T28" i="84" s="1"/>
  <c r="K29" i="84"/>
  <c r="T29" i="84" s="1"/>
  <c r="K30" i="84"/>
  <c r="T30" i="84" s="1"/>
  <c r="K31" i="84"/>
  <c r="T31" i="84" s="1"/>
  <c r="K32" i="84"/>
  <c r="T32" i="84" s="1"/>
  <c r="K33" i="84"/>
  <c r="T33" i="84" s="1"/>
  <c r="K34" i="84"/>
  <c r="T34" i="84" s="1"/>
  <c r="K35" i="84"/>
  <c r="T35" i="84" s="1"/>
  <c r="T12" i="84" l="1"/>
  <c r="T14" i="88"/>
  <c r="T13" i="88"/>
  <c r="K27" i="84"/>
  <c r="T27" i="84" s="1"/>
  <c r="T16" i="84"/>
  <c r="T26" i="84"/>
  <c r="T25" i="84"/>
  <c r="T21" i="84"/>
  <c r="T20" i="84"/>
  <c r="T19" i="84"/>
  <c r="T18" i="84"/>
  <c r="K13" i="84" l="1"/>
  <c r="T13" i="84" s="1"/>
  <c r="T39" i="84" s="1"/>
  <c r="T14" i="84"/>
  <c r="T17" i="84"/>
  <c r="K36" i="84" l="1"/>
  <c r="N40" i="84" s="1"/>
  <c r="S42" i="84" l="1"/>
  <c r="V42" i="84" s="1"/>
  <c r="S40" i="84"/>
  <c r="V40" i="84" s="1"/>
  <c r="T42" i="84" l="1"/>
  <c r="T41" i="84"/>
  <c r="T40" i="84"/>
  <c r="S43" i="84"/>
  <c r="V43" i="84" s="1"/>
  <c r="T43" i="84" l="1"/>
  <c r="S46" i="84"/>
  <c r="V46" i="84" s="1"/>
  <c r="S44" i="84"/>
  <c r="V44" i="84" s="1"/>
  <c r="S45" i="84"/>
  <c r="V45" i="84" s="1"/>
  <c r="S48" i="84" l="1"/>
  <c r="V48" i="84" s="1"/>
  <c r="T45" i="84"/>
  <c r="T44" i="84"/>
  <c r="T46" i="84"/>
  <c r="S47" i="84"/>
  <c r="V47" i="84" s="1"/>
  <c r="T48" i="84" l="1"/>
  <c r="T47" i="84"/>
  <c r="T49" i="8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Roy</author>
  </authors>
  <commentList>
    <comment ref="G9" authorId="0" shapeId="0" xr:uid="{8E616E96-8042-4991-AC70-D6BF3B7D40D5}">
      <text>
        <r>
          <rPr>
            <sz val="12"/>
            <color indexed="81"/>
            <rFont val="Arial"/>
            <family val="2"/>
          </rPr>
          <t>Format de date :
Année/Mois/jour</t>
        </r>
      </text>
    </comment>
    <comment ref="A11" authorId="0" shapeId="0" xr:uid="{F312F94D-7F63-408D-B80F-E413361704D0}">
      <text>
        <r>
          <rPr>
            <sz val="12"/>
            <color indexed="81"/>
            <rFont val="Arial"/>
            <family val="2"/>
          </rPr>
          <t>Format de date :
Année/Mois/jour</t>
        </r>
      </text>
    </comment>
    <comment ref="B11" authorId="0" shapeId="0" xr:uid="{65DE1F6E-AF43-4388-A7E9-A6AA87755281}">
      <text>
        <r>
          <rPr>
            <sz val="12"/>
            <color indexed="81"/>
            <rFont val="Tahoma"/>
            <family val="2"/>
          </rPr>
          <t xml:space="preserve">Indiquer l'adresse sous la forme suivante : 
No civique, nom de la rue/route/chemin/boul, nom de la municipalité
Exemple :
170, boul. Ste-Anne Ouest, Sainte-Anne-des-Monts
IMPORTANT : Ne pas mettre de code postal </t>
        </r>
      </text>
    </comment>
    <comment ref="C11" authorId="0" shapeId="0" xr:uid="{6965EFC9-6E29-4700-96D3-246C27C3ECE7}">
      <text>
        <r>
          <rPr>
            <sz val="12"/>
            <color indexed="81"/>
            <rFont val="Tahoma"/>
            <family val="2"/>
          </rPr>
          <t>Inscrire ici le nombre de km pour un aller simple si le calcul des km ne se fait pas automatiquement.</t>
        </r>
      </text>
    </comment>
    <comment ref="D11" authorId="0" shapeId="0" xr:uid="{8EA5A819-F504-4DE4-BAB2-F88FEFC8CA50}">
      <text>
        <r>
          <rPr>
            <sz val="12"/>
            <color indexed="81"/>
            <rFont val="Tahoma"/>
            <family val="2"/>
          </rPr>
          <t>Indiquez si c'est pour l'Aller ou pour l'Aller-Retour.
Les calculs automatiques vont se faire après cette étape.</t>
        </r>
      </text>
    </comment>
    <comment ref="G11" authorId="0" shapeId="0" xr:uid="{A9701CE1-9549-4E8C-BD35-30B178FCFDD1}">
      <text>
        <r>
          <rPr>
            <sz val="12"/>
            <color indexed="81"/>
            <rFont val="Tahoma"/>
            <family val="2"/>
          </rPr>
          <t xml:space="preserve">Lorsqu'il y a covoiturage, indiquer le nombre de passagers. </t>
        </r>
      </text>
    </comment>
    <comment ref="H11" authorId="0" shapeId="0" xr:uid="{B0C46616-C8C9-4985-B21B-4D9BF4D7E1C0}">
      <text>
        <r>
          <rPr>
            <sz val="12"/>
            <color indexed="81"/>
            <rFont val="Arial"/>
            <family val="2"/>
          </rPr>
          <t>Pour les employés du SRM : Sélectionner le X lorsque le véhicule utilisé est une camionnette.</t>
        </r>
      </text>
    </comment>
    <comment ref="M11" authorId="0" shapeId="0" xr:uid="{294242A1-869A-4B91-A1D3-C602C9A4E1FB}">
      <text>
        <r>
          <rPr>
            <sz val="12"/>
            <color indexed="81"/>
            <rFont val="Arial"/>
            <family val="2"/>
          </rPr>
          <t>Allocation de 50$ si on loge dans un établissement autre qu’hôtelier ou fournir les factures pour un établissement hôtelier.</t>
        </r>
      </text>
    </comment>
    <comment ref="N11" authorId="0" shapeId="0" xr:uid="{9D4788E9-14A8-4438-AE49-6821F026E211}">
      <text>
        <r>
          <rPr>
            <sz val="12"/>
            <color indexed="81"/>
            <rFont val="Arial"/>
            <family val="2"/>
          </rPr>
          <t>Déjeuner : 14,70 $
Dîner : 20,20 $
Souper : 30,50 $
Journée : 65,40 $</t>
        </r>
      </text>
    </comment>
    <comment ref="P11" authorId="0" shapeId="0" xr:uid="{E41AD503-FA92-47D5-86F4-A66168810083}">
      <text>
        <r>
          <rPr>
            <sz val="12"/>
            <color indexed="81"/>
            <rFont val="Arial"/>
            <family val="2"/>
          </rPr>
          <t xml:space="preserve">Stationnement, taxi, avion, train, autobus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Roy</author>
  </authors>
  <commentList>
    <comment ref="G8" authorId="0" shapeId="0" xr:uid="{6370AF7F-F566-4DCF-9EDA-C302EF4DF25A}">
      <text>
        <r>
          <rPr>
            <sz val="12"/>
            <color indexed="81"/>
            <rFont val="Arial"/>
            <family val="2"/>
          </rPr>
          <t>Choisir le mois à l'aide de la liste déroulante.</t>
        </r>
      </text>
    </comment>
    <comment ref="A10" authorId="0" shapeId="0" xr:uid="{1ABB51C3-A566-4221-AF15-C8963EB84E40}">
      <text>
        <r>
          <rPr>
            <sz val="12"/>
            <color indexed="81"/>
            <rFont val="Arial"/>
            <family val="2"/>
          </rPr>
          <t>Format de date :
Année/Mois/jour</t>
        </r>
      </text>
    </comment>
    <comment ref="B10" authorId="0" shapeId="0" xr:uid="{6E61CE5D-1B81-4B38-BE37-43BDFC940D07}">
      <text>
        <r>
          <rPr>
            <sz val="12"/>
            <color indexed="81"/>
            <rFont val="Tahoma"/>
            <family val="2"/>
          </rPr>
          <t xml:space="preserve">Indiquer l'adresse sous la forme suivante : 
No civique, nom de la rue/route/chemin/boul, nom de la municipalité
Exemple :
170, boul. Ste-Anne Ouest, Sainte-Anne-des-Monts
</t>
        </r>
        <r>
          <rPr>
            <b/>
            <sz val="12"/>
            <color indexed="81"/>
            <rFont val="Tahoma"/>
            <family val="2"/>
          </rPr>
          <t>IMPORTANT :</t>
        </r>
        <r>
          <rPr>
            <sz val="12"/>
            <color indexed="81"/>
            <rFont val="Tahoma"/>
            <family val="2"/>
          </rPr>
          <t xml:space="preserve"> Ne pas mettre de code postal 
</t>
        </r>
      </text>
    </comment>
    <comment ref="C10" authorId="0" shapeId="0" xr:uid="{D5190E01-9DD0-4623-B6C2-1AFF65463446}">
      <text>
        <r>
          <rPr>
            <sz val="12"/>
            <color indexed="81"/>
            <rFont val="Tahoma"/>
            <family val="2"/>
          </rPr>
          <t xml:space="preserve">Indiquer l'adresse sous la forme suivante : 
No civique, nom de la rue/route/chemin/boul, nom de la municipalité
Exemple :
170, boul. Ste-Anne Ouest, Sainte-Anne-des-Monts
</t>
        </r>
        <r>
          <rPr>
            <b/>
            <sz val="12"/>
            <color indexed="81"/>
            <rFont val="Tahoma"/>
            <family val="2"/>
          </rPr>
          <t>IMPORTANT :</t>
        </r>
        <r>
          <rPr>
            <sz val="12"/>
            <color indexed="81"/>
            <rFont val="Tahoma"/>
            <family val="2"/>
          </rPr>
          <t xml:space="preserve"> Ne pas mettre de code postal 
</t>
        </r>
      </text>
    </comment>
    <comment ref="E10" authorId="0" shapeId="0" xr:uid="{E27F284F-7E27-4FDC-81AB-550903B2AC37}">
      <text>
        <r>
          <rPr>
            <sz val="12"/>
            <color indexed="81"/>
            <rFont val="Arial"/>
            <family val="2"/>
          </rPr>
          <t>Indiquer si c'est pour l'Aller ou pour l'Aller-Retour (liste déroulante).</t>
        </r>
      </text>
    </comment>
    <comment ref="G10" authorId="0" shapeId="0" xr:uid="{F1B88C87-0686-45A0-A111-58500FDA92D7}">
      <text>
        <r>
          <rPr>
            <sz val="12"/>
            <color indexed="81"/>
            <rFont val="Tahoma"/>
            <family val="2"/>
          </rPr>
          <t>Lorsqu'il y a covoiturage, indiquer le nombre de passagers.</t>
        </r>
      </text>
    </comment>
    <comment ref="H10" authorId="0" shapeId="0" xr:uid="{73BC4E21-C485-4B6D-9653-8B6AF6801474}">
      <text>
        <r>
          <rPr>
            <sz val="12"/>
            <color indexed="81"/>
            <rFont val="Arial"/>
            <family val="2"/>
          </rPr>
          <t>Pour les employés du SRM : Sélectionner le X lorsque le véhicule utilisé est une camionnette.</t>
        </r>
      </text>
    </comment>
    <comment ref="M10" authorId="0" shapeId="0" xr:uid="{25D6C18E-EFAA-4B44-8737-7983F033871A}">
      <text>
        <r>
          <rPr>
            <b/>
            <sz val="12"/>
            <color indexed="81"/>
            <rFont val="Arial"/>
            <family val="2"/>
          </rPr>
          <t>Martin Roy:</t>
        </r>
        <r>
          <rPr>
            <sz val="12"/>
            <color indexed="81"/>
            <rFont val="Arial"/>
            <family val="2"/>
          </rPr>
          <t xml:space="preserve">
Allocation de 50$ si on loge dans un établissement autre qu’hôtelier ou fournir les factures pour un établissement hôtelier.</t>
        </r>
      </text>
    </comment>
    <comment ref="N10" authorId="0" shapeId="0" xr:uid="{FFFBBEE4-40CF-4D43-BCF3-CB5373275A0D}">
      <text>
        <r>
          <rPr>
            <sz val="12"/>
            <color indexed="81"/>
            <rFont val="Arial"/>
            <family val="2"/>
          </rPr>
          <t>Déjeuner : 14,70 $
Dîner : 20,20 $
Souper : 30,50 $
Journée : 65,40 $</t>
        </r>
      </text>
    </comment>
    <comment ref="P10" authorId="0" shapeId="0" xr:uid="{4EF67FF7-ECBE-4150-AAB4-3ACABA759CC5}">
      <text>
        <r>
          <rPr>
            <b/>
            <sz val="12"/>
            <color indexed="81"/>
            <rFont val="Arial"/>
            <family val="2"/>
          </rPr>
          <t>Martin Roy:</t>
        </r>
        <r>
          <rPr>
            <sz val="12"/>
            <color indexed="81"/>
            <rFont val="Arial"/>
            <family val="2"/>
          </rPr>
          <t xml:space="preserve">
Stationnement, taxi, avion, train, autobus </t>
        </r>
      </text>
    </comment>
    <comment ref="Q10" authorId="0" shapeId="0" xr:uid="{FDEF7AD7-04EC-4401-B787-55E2C2B996BC}">
      <text>
        <r>
          <rPr>
            <b/>
            <sz val="12"/>
            <color indexed="81"/>
            <rFont val="Arial"/>
            <family val="2"/>
          </rPr>
          <t>Martin Roy:</t>
        </r>
        <r>
          <rPr>
            <sz val="12"/>
            <color indexed="81"/>
            <rFont val="Arial"/>
            <family val="2"/>
          </rPr>
          <t xml:space="preserve">
Choisir l'option 1 ou 2 et + dans la liste déroulante</t>
        </r>
        <r>
          <rPr>
            <sz val="9"/>
            <color indexed="81"/>
            <rFont val="Tahoma"/>
            <family val="2"/>
          </rPr>
          <t>.</t>
        </r>
      </text>
    </comment>
    <comment ref="L11" authorId="0" shapeId="0" xr:uid="{FA728E8A-B352-44E7-985F-50E4E2B8AA45}">
      <text>
        <r>
          <rPr>
            <sz val="12"/>
            <color indexed="81"/>
            <rFont val="Arial"/>
            <family val="2"/>
          </rPr>
          <t>Indiquer le total des factures d'essence si tel est le cas (ex: location de véhicule, les employés des RM, etc.)</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<sst xmlns="http://schemas.openxmlformats.org/spreadsheetml/2006/main" count="230" uniqueCount="163">
  <si>
    <t>Date</t>
  </si>
  <si>
    <t>Autre</t>
  </si>
  <si>
    <t>Chambre</t>
  </si>
  <si>
    <t>Repas</t>
  </si>
  <si>
    <t>Divers</t>
  </si>
  <si>
    <t>Sous-totaux</t>
  </si>
  <si>
    <t>TOTAL :</t>
  </si>
  <si>
    <t>Je certifie que ce compte est conforme à mes dépenses et à l'application du règlement.</t>
  </si>
  <si>
    <t>Transport (en km)</t>
  </si>
  <si>
    <t>Juillet</t>
  </si>
  <si>
    <t>Août</t>
  </si>
  <si>
    <t>Mars</t>
  </si>
  <si>
    <t>Avril</t>
  </si>
  <si>
    <t>Mai</t>
  </si>
  <si>
    <t>Juin</t>
  </si>
  <si>
    <t>Total</t>
  </si>
  <si>
    <t>Compléter l'information suivante qui apparaîtra sur chacune de vos feuilles</t>
  </si>
  <si>
    <t>km</t>
  </si>
  <si>
    <t>Taux</t>
  </si>
  <si>
    <t>Janvier</t>
  </si>
  <si>
    <t>Février</t>
  </si>
  <si>
    <t>Septembre</t>
  </si>
  <si>
    <t>Octobre</t>
  </si>
  <si>
    <t>Novembre</t>
  </si>
  <si>
    <t>Décembre</t>
  </si>
  <si>
    <t>Un passager</t>
  </si>
  <si>
    <t>Trois passagers</t>
  </si>
  <si>
    <t>Deux passagers</t>
  </si>
  <si>
    <t>Code budgétaire</t>
  </si>
  <si>
    <t>Code budgétaire 1</t>
  </si>
  <si>
    <t>Code budgétaire 2</t>
  </si>
  <si>
    <t>Code budgétaire 3</t>
  </si>
  <si>
    <t>Code budgétaire 4</t>
  </si>
  <si>
    <t>Code budgétaire 5</t>
  </si>
  <si>
    <t>Code budgétaire 6</t>
  </si>
  <si>
    <t>Code budgétaire 7</t>
  </si>
  <si>
    <t>Code budgétaire 8</t>
  </si>
  <si>
    <t>Code budgétaire 9</t>
  </si>
  <si>
    <t>Preuve</t>
  </si>
  <si>
    <t># Projet</t>
  </si>
  <si>
    <t># projet 1</t>
  </si>
  <si>
    <t># projet 2</t>
  </si>
  <si>
    <t># projet 3</t>
  </si>
  <si>
    <t># projet 4</t>
  </si>
  <si>
    <t># projet 5</t>
  </si>
  <si>
    <t># projet 6</t>
  </si>
  <si>
    <t># projet 7</t>
  </si>
  <si>
    <t># projet 8</t>
  </si>
  <si>
    <t># projet 9</t>
  </si>
  <si>
    <t># projet 10</t>
  </si>
  <si>
    <t>Code budgétaire 10</t>
  </si>
  <si>
    <t>École, centre ou service</t>
  </si>
  <si>
    <t>Signature du réclamant et date</t>
  </si>
  <si>
    <t>Vérification et date</t>
  </si>
  <si>
    <t>Autorisation et date</t>
  </si>
  <si>
    <t>X</t>
  </si>
  <si>
    <t>Transport</t>
  </si>
  <si>
    <t>Destination
 (adresse, ville)</t>
  </si>
  <si>
    <t>Aller-Retour</t>
  </si>
  <si>
    <t>Aller</t>
  </si>
  <si>
    <t>Supérieur immédiat</t>
  </si>
  <si>
    <t>Courriel du supérieur immédiat</t>
  </si>
  <si>
    <t>Date de la demande</t>
  </si>
  <si>
    <t xml:space="preserve">BUDGET : </t>
  </si>
  <si>
    <t>Camionnette</t>
  </si>
  <si>
    <t>Nom (s) des passagers</t>
  </si>
  <si>
    <t xml:space="preserve">Distance en Km </t>
  </si>
  <si>
    <t>(saisie manuelle)</t>
  </si>
  <si>
    <t xml:space="preserve"> -------------- RÉSERVÉ AU SERVICE DES RESSOURCES MATÉRIELLES --------------</t>
  </si>
  <si>
    <t>Nombre de passagers</t>
  </si>
  <si>
    <t>FRAIS DE DÉPLACEMENT</t>
  </si>
  <si>
    <t xml:space="preserve">Nom complet et fonction : </t>
  </si>
  <si>
    <t xml:space="preserve">Supérieur immédiat : </t>
  </si>
  <si>
    <t xml:space="preserve">Courriel du supérieur immédiat : </t>
  </si>
  <si>
    <t xml:space="preserve">École, centre ou service : </t>
  </si>
  <si>
    <t xml:space="preserve">Indiquer la date du début de l'année scolaire (année-mois-jour) : </t>
  </si>
  <si>
    <t>Taux du km offert</t>
  </si>
  <si>
    <t>par le CSS pour</t>
  </si>
  <si>
    <t>le conducteur :</t>
  </si>
  <si>
    <t>Transport d'outillage par camionnette</t>
  </si>
  <si>
    <t>Montant additionnel au km lorsque vous avez :</t>
  </si>
  <si>
    <t>Motif du déplacement</t>
  </si>
  <si>
    <t>Montant</t>
  </si>
  <si>
    <t>Adresse de départ</t>
  </si>
  <si>
    <t>Nom complet et fonction</t>
  </si>
  <si>
    <t>Entrée en vigueur : 3 septembre 2024</t>
  </si>
  <si>
    <t>Référez-vous à la nouvelle politique relative aux frais de déplacement et de représentation, indemnités et allocations, pour plus de détails :</t>
  </si>
  <si>
    <t>Procédure</t>
  </si>
  <si>
    <t>CONFIGURATION</t>
  </si>
  <si>
    <t>DEMANDE D'AUTORISATION DE DÉPLACEMENT</t>
  </si>
  <si>
    <t>*</t>
  </si>
  <si>
    <t>Il doit être rempli et approuvé par votre supérieur immédiat avant la date du départ.</t>
  </si>
  <si>
    <t xml:space="preserve"> - </t>
  </si>
  <si>
    <r>
      <rPr>
        <b/>
        <sz val="11"/>
        <rFont val="Arial"/>
        <family val="2"/>
      </rPr>
      <t>Destination</t>
    </r>
    <r>
      <rPr>
        <sz val="11"/>
        <rFont val="Arial"/>
        <family val="2"/>
      </rPr>
      <t xml:space="preserve"> :</t>
    </r>
    <r>
      <rPr>
        <sz val="10"/>
        <rFont val="Arial"/>
        <family val="2"/>
      </rPr>
      <t xml:space="preserve"> vous devez y indiquer l'adresse de destination sous la forme suivante (no civique, rue/route/boul./avenue, et la ville).  Ça fonctionne mieux si on n'inscrit pas le code postal. </t>
    </r>
  </si>
  <si>
    <r>
      <rPr>
        <b/>
        <sz val="11"/>
        <rFont val="Arial"/>
        <family val="2"/>
      </rPr>
      <t>Aller-Retou</t>
    </r>
    <r>
      <rPr>
        <sz val="11"/>
        <rFont val="Arial"/>
        <family val="2"/>
      </rPr>
      <t>r :</t>
    </r>
    <r>
      <rPr>
        <sz val="10"/>
        <rFont val="Arial"/>
        <family val="2"/>
      </rPr>
      <t xml:space="preserve"> préciser s'il s'agit d'un aller simple ou d'un aller-retour avec la liste déroulante, tant que cette étape n'est pas faite, le calcul automatique ne se fait pas.</t>
    </r>
  </si>
  <si>
    <t>Si le calcul ne se fait pas automatiquement à cette étape, il faut :</t>
  </si>
  <si>
    <t>Vous pouvez vous référer à Google Maps pour le kilométrage exact entre 2 endroits.</t>
  </si>
  <si>
    <r>
      <rPr>
        <b/>
        <sz val="11"/>
        <rFont val="Arial"/>
        <family val="2"/>
      </rPr>
      <t>Motif du déplacement</t>
    </r>
    <r>
      <rPr>
        <sz val="11"/>
        <rFont val="Arial"/>
        <family val="2"/>
      </rPr>
      <t xml:space="preserve"> :</t>
    </r>
    <r>
      <rPr>
        <sz val="10"/>
        <rFont val="Arial"/>
        <family val="2"/>
      </rPr>
      <t xml:space="preserve"> vous devez indiquer la raison pour laquelle un déplacement est nécessaire à l'extérieur du territoire du CSSCC dans l'exercice de vos fonctions.</t>
    </r>
  </si>
  <si>
    <r>
      <rPr>
        <b/>
        <sz val="11"/>
        <rFont val="Arial"/>
        <family val="2"/>
      </rPr>
      <t>Nombre de passagers</t>
    </r>
    <r>
      <rPr>
        <sz val="11"/>
        <rFont val="Arial"/>
        <family val="2"/>
      </rPr>
      <t xml:space="preserve"> </t>
    </r>
    <r>
      <rPr>
        <sz val="10"/>
        <rFont val="Arial"/>
        <family val="2"/>
      </rPr>
      <t xml:space="preserve">: sélectionnez le nombre de passagers qui vous accompagneront lors de votre trajet.  </t>
    </r>
  </si>
  <si>
    <t>Si vous avez des passagers, il faut inscrire leurs noms aux colonnes Q, R et S.</t>
  </si>
  <si>
    <r>
      <rPr>
        <b/>
        <sz val="11"/>
        <rFont val="Arial"/>
        <family val="2"/>
      </rPr>
      <t xml:space="preserve">Transport Camionnette </t>
    </r>
    <r>
      <rPr>
        <sz val="11"/>
        <rFont val="Arial"/>
        <family val="2"/>
      </rPr>
      <t>:</t>
    </r>
    <r>
      <rPr>
        <sz val="10"/>
        <rFont val="Arial"/>
        <family val="2"/>
      </rPr>
      <t xml:space="preserve">  réservé aux Ressources matérielles, pour le transport des outils et autres objets lourds.</t>
    </r>
  </si>
  <si>
    <r>
      <rPr>
        <b/>
        <sz val="11"/>
        <rFont val="Arial"/>
        <family val="2"/>
      </rPr>
      <t>Chambre</t>
    </r>
    <r>
      <rPr>
        <sz val="11"/>
        <rFont val="Arial"/>
        <family val="2"/>
      </rPr>
      <t xml:space="preserve"> :</t>
    </r>
    <r>
      <rPr>
        <sz val="10"/>
        <rFont val="Arial"/>
        <family val="2"/>
      </rPr>
      <t xml:space="preserve">  une allocation de 50$ est prévue si vous dormez chez la famille ou dans un établissement autre qu'hôtelier.</t>
    </r>
  </si>
  <si>
    <t xml:space="preserve">Si vous devez séjourner dans un établissement hôtelier, indiquez le montant que coûtera votre chambre d'hôtel. </t>
  </si>
  <si>
    <r>
      <rPr>
        <b/>
        <sz val="11"/>
        <rFont val="Arial"/>
        <family val="2"/>
      </rPr>
      <t xml:space="preserve">Repas </t>
    </r>
    <r>
      <rPr>
        <sz val="11"/>
        <rFont val="Arial"/>
        <family val="2"/>
      </rPr>
      <t>:</t>
    </r>
    <r>
      <rPr>
        <sz val="10"/>
        <rFont val="Arial"/>
        <family val="2"/>
      </rPr>
      <t xml:space="preserve"> il y a un menu déroulant avec les nouvelles allocations et les combinaisons possibles pour une journée.</t>
    </r>
  </si>
  <si>
    <r>
      <t xml:space="preserve">Il faut indiquer le </t>
    </r>
    <r>
      <rPr>
        <b/>
        <sz val="10"/>
        <rFont val="Arial"/>
        <family val="2"/>
      </rPr>
      <t>code budgétaire</t>
    </r>
    <r>
      <rPr>
        <sz val="10"/>
        <rFont val="Arial"/>
        <family val="2"/>
      </rPr>
      <t xml:space="preserve"> dans lequel passera la dépense.</t>
    </r>
  </si>
  <si>
    <t>Ce formulaire est une demande de remboursement pour les dépenses engagées durant le déplacement.</t>
  </si>
  <si>
    <t>Un maximum de deux déplacements locaux par jour. Sélectionnez le nombre à l'aide de la liste déroulante.</t>
  </si>
  <si>
    <t>2 et +</t>
  </si>
  <si>
    <t>Les cellules grisées ne sont pas modifiables.</t>
  </si>
  <si>
    <t>Présentation des formulaires</t>
  </si>
  <si>
    <t>Plusieurs cases ont des calculs qui se font automatiquement ou ont des menus déroulants.  Nous vous invitons à faire des tests afin de vous familiariser avec les nouveaux formulaires.</t>
  </si>
  <si>
    <t xml:space="preserve">Ces formulaires sont destinés au remboursement des frais de déplacement et de séjour des employés du Centre de services scolaire des Chic-Chocs dans l’exercice de leurs fonctions. </t>
  </si>
  <si>
    <t>Vous devez saisir vos coordonnées dans le tableau de configuration afin qu'elles soient automatiquement inscrites dans le haut de vos formulaires pour vos demandes futures.</t>
  </si>
  <si>
    <t>Ce formulaire est à remplir uniquement lorsqu'un déplacement est prévu à l'extérieur du territoire du CSSCC.</t>
  </si>
  <si>
    <r>
      <rPr>
        <b/>
        <sz val="11"/>
        <rFont val="Arial"/>
        <family val="2"/>
      </rPr>
      <t>Destination</t>
    </r>
    <r>
      <rPr>
        <sz val="10"/>
        <rFont val="Arial"/>
        <family val="2"/>
      </rPr>
      <t xml:space="preserve"> : vous devez y indiquer l'adresse de destination sous la forme suivante (no civique, rue/route/boul./avenue, et la ville).  Ça fonctionne mieux si on n'inscrit pas le code postal. </t>
    </r>
  </si>
  <si>
    <r>
      <rPr>
        <b/>
        <sz val="11"/>
        <rFont val="Arial"/>
        <family val="2"/>
      </rPr>
      <t>Aller-Retou</t>
    </r>
    <r>
      <rPr>
        <sz val="11"/>
        <rFont val="Arial"/>
        <family val="2"/>
      </rPr>
      <t xml:space="preserve">r </t>
    </r>
    <r>
      <rPr>
        <sz val="10"/>
        <rFont val="Arial"/>
        <family val="2"/>
      </rPr>
      <t>: préciser s'il s'agit d'un aller simple ou d'un aller-retour avec la liste déroulante, tant que cette étape n'est pas faite, le calcul automatique ne se fait pas.</t>
    </r>
  </si>
  <si>
    <r>
      <rPr>
        <b/>
        <sz val="11"/>
        <rFont val="Arial"/>
        <family val="2"/>
      </rPr>
      <t>Motif du déplacement</t>
    </r>
    <r>
      <rPr>
        <sz val="10"/>
        <rFont val="Arial"/>
        <family val="2"/>
      </rPr>
      <t xml:space="preserve"> : vous devez indiquer la raison pour laquelle un déplacement est nécessaire.</t>
    </r>
  </si>
  <si>
    <r>
      <rPr>
        <b/>
        <sz val="11"/>
        <rFont val="Arial"/>
        <family val="2"/>
      </rPr>
      <t>Nombre de passagers</t>
    </r>
    <r>
      <rPr>
        <sz val="10"/>
        <rFont val="Arial"/>
        <family val="2"/>
      </rPr>
      <t xml:space="preserve"> : sélectionnez le nombre de passagers qui vous accompagneront lors de votre trajet. </t>
    </r>
  </si>
  <si>
    <r>
      <rPr>
        <b/>
        <sz val="11"/>
        <rFont val="Arial"/>
        <family val="2"/>
      </rPr>
      <t xml:space="preserve">Transport Camionnette </t>
    </r>
    <r>
      <rPr>
        <b/>
        <sz val="10"/>
        <rFont val="Arial"/>
        <family val="2"/>
      </rPr>
      <t>:</t>
    </r>
    <r>
      <rPr>
        <sz val="10"/>
        <rFont val="Arial"/>
        <family val="2"/>
      </rPr>
      <t xml:space="preserve">  réservé aux Ressources matérielles, pour le transport des outils et autres objets lourds.</t>
    </r>
  </si>
  <si>
    <r>
      <rPr>
        <b/>
        <sz val="11"/>
        <rFont val="Arial"/>
        <family val="2"/>
      </rPr>
      <t xml:space="preserve">Autre </t>
    </r>
    <r>
      <rPr>
        <sz val="10"/>
        <rFont val="Arial"/>
        <family val="2"/>
      </rPr>
      <t>: indiquez le montant pour une location de véhicule ou le coût pour l'essence pour les camionnettes des ressources matérielles (avec pièces justificatives).</t>
    </r>
  </si>
  <si>
    <r>
      <rPr>
        <b/>
        <sz val="11"/>
        <rFont val="Arial"/>
        <family val="2"/>
      </rPr>
      <t>Chambre</t>
    </r>
    <r>
      <rPr>
        <b/>
        <sz val="10"/>
        <rFont val="Arial"/>
        <family val="2"/>
      </rPr>
      <t xml:space="preserve"> :</t>
    </r>
    <r>
      <rPr>
        <sz val="10"/>
        <rFont val="Arial"/>
        <family val="2"/>
      </rPr>
      <t xml:space="preserve">  une allocation de 50$ est prévue si vous dormez chez la famille ou dans un établissement autre qu'hôtelier.</t>
    </r>
  </si>
  <si>
    <r>
      <rPr>
        <b/>
        <sz val="11"/>
        <rFont val="Arial"/>
        <family val="2"/>
      </rPr>
      <t>Repas</t>
    </r>
    <r>
      <rPr>
        <b/>
        <sz val="10"/>
        <rFont val="Arial"/>
        <family val="2"/>
      </rPr>
      <t xml:space="preserve"> :</t>
    </r>
    <r>
      <rPr>
        <sz val="10"/>
        <rFont val="Arial"/>
        <family val="2"/>
      </rPr>
      <t xml:space="preserve"> il y a un menu déroulant avec les nouvelles allocations et les combinaisons possibles pour une journée. (Pas besoin de pièces justificatives puisque les montants alloués sont fixes).</t>
    </r>
  </si>
  <si>
    <r>
      <rPr>
        <b/>
        <sz val="11"/>
        <rFont val="Arial"/>
        <family val="2"/>
      </rPr>
      <t>Divers</t>
    </r>
    <r>
      <rPr>
        <sz val="10"/>
        <rFont val="Arial"/>
        <family val="2"/>
      </rPr>
      <t xml:space="preserve"> : indiquez le montant pour un frais de stationnement, un billet d'avion, d'autobus ou un frais de taxi (avec pièces justificatives).</t>
    </r>
  </si>
  <si>
    <r>
      <rPr>
        <b/>
        <sz val="11"/>
        <rFont val="Arial"/>
        <family val="2"/>
      </rPr>
      <t>Nombre de commission (s)</t>
    </r>
    <r>
      <rPr>
        <sz val="10"/>
        <rFont val="Arial"/>
        <family val="2"/>
      </rPr>
      <t xml:space="preserve"> : utiliser pour les déplacements locaux, exemple : aller acheter des timbres au bureau de poste. </t>
    </r>
  </si>
  <si>
    <r>
      <rPr>
        <b/>
        <sz val="11"/>
        <rFont val="Arial"/>
        <family val="2"/>
      </rPr>
      <t>Commission Montant</t>
    </r>
    <r>
      <rPr>
        <sz val="11"/>
        <rFont val="Arial"/>
        <family val="2"/>
      </rPr>
      <t xml:space="preserve"> :</t>
    </r>
    <r>
      <rPr>
        <sz val="10"/>
        <rFont val="Arial"/>
        <family val="2"/>
      </rPr>
      <t xml:space="preserve"> le montant pour les commissions se calcule automatiquement lorsque vous sélectionnez le nombre de déplacements locaux.</t>
    </r>
  </si>
  <si>
    <t>Veuillez enregistrer ce document Excel dans un dossier destiné aux documents traitant de vos frais de déplacement. Vous pourrez aussi y enregistrer l'ensemble de vos formulaires de frais de déplacement.</t>
  </si>
  <si>
    <r>
      <rPr>
        <b/>
        <sz val="10"/>
        <color rgb="FFFF0000"/>
        <rFont val="Arial"/>
        <family val="2"/>
      </rPr>
      <t>IMPORTANT</t>
    </r>
    <r>
      <rPr>
        <sz val="10"/>
        <color rgb="FFFF0000"/>
        <rFont val="Arial"/>
        <family val="2"/>
      </rPr>
      <t xml:space="preserve"> : </t>
    </r>
    <r>
      <rPr>
        <sz val="10"/>
        <rFont val="Arial"/>
        <family val="2"/>
      </rPr>
      <t xml:space="preserve">Pour les déplacements à l'extérieur du territoire du Centre de services scolaire des Chic-Chocs, vous devez maintenant obligatoirement remplir un formulaire d'autorisation de déplacement. </t>
    </r>
  </si>
  <si>
    <r>
      <rPr>
        <b/>
        <sz val="11"/>
        <rFont val="Arial"/>
        <family val="2"/>
      </rPr>
      <t>Distance en km (Saisie manuelle)</t>
    </r>
    <r>
      <rPr>
        <sz val="11"/>
        <rFont val="Arial"/>
        <family val="2"/>
      </rPr>
      <t xml:space="preserve"> :</t>
    </r>
    <r>
      <rPr>
        <sz val="10"/>
        <rFont val="Arial"/>
        <family val="2"/>
      </rPr>
      <t xml:space="preserve">  indiquer manuellement le nombre de km afin qu'ils s'inscrivent et se calculent. </t>
    </r>
  </si>
  <si>
    <r>
      <rPr>
        <b/>
        <sz val="11"/>
        <rFont val="Arial"/>
        <family val="2"/>
      </rPr>
      <t>Distance en km (Saisie manuelle)</t>
    </r>
    <r>
      <rPr>
        <sz val="10"/>
        <rFont val="Arial"/>
        <family val="2"/>
      </rPr>
      <t xml:space="preserve"> :  indiquer manuellement le nombre de km afin qu'ils s'inscrivent et se calculent. </t>
    </r>
  </si>
  <si>
    <t>Si vous avez séjourné dans un établissement hôtelier, indiquez le montant pour votre chambre d'hôtel (vous devez annexer vos pièces justificatives).</t>
  </si>
  <si>
    <r>
      <rPr>
        <b/>
        <sz val="11"/>
        <rFont val="Arial"/>
        <family val="2"/>
      </rPr>
      <t>Envoyer</t>
    </r>
    <r>
      <rPr>
        <b/>
        <sz val="10"/>
        <rFont val="Arial"/>
        <family val="2"/>
      </rPr>
      <t xml:space="preserve"> : </t>
    </r>
    <r>
      <rPr>
        <sz val="10"/>
        <rFont val="Arial"/>
        <family val="2"/>
      </rPr>
      <t>une fois que votre tableau de demande d'autorisation de déplacement à l'extérieur du territoire du CSSCC est bien rempli, vous pouvez utiliser le bouton ENVOYER en haut à droite du formulaire pour le faire parvenir par courriel à votre supérieur immédiat pour approbation. Assurez-vous d'en garder une copie pour vos dossiers avant d'appuyer sur le bouton ENVOYER, car une fois envoyé, le contenu du tableau s'efface pour votre prochaine demande et le numéro de document change automatiquement.</t>
    </r>
  </si>
  <si>
    <r>
      <t xml:space="preserve">Il faut indiquer le </t>
    </r>
    <r>
      <rPr>
        <b/>
        <sz val="10"/>
        <rFont val="Arial"/>
        <family val="2"/>
      </rPr>
      <t>code budgétaire</t>
    </r>
    <r>
      <rPr>
        <sz val="10"/>
        <rFont val="Arial"/>
        <family val="2"/>
      </rPr>
      <t xml:space="preserve"> dans lequel passera la dépense, et ce, pour chaque catégorie de dépense.</t>
    </r>
  </si>
  <si>
    <r>
      <rPr>
        <b/>
        <sz val="11"/>
        <rFont val="Arial"/>
        <family val="2"/>
      </rPr>
      <t>Divers</t>
    </r>
    <r>
      <rPr>
        <sz val="10"/>
        <rFont val="Arial"/>
        <family val="2"/>
      </rPr>
      <t xml:space="preserve"> : indiquez le montant pour un billet d'avion, de train, d'autobus ou autre dépense en lien avec le transport.</t>
    </r>
  </si>
  <si>
    <t>Indiquez l'adresse de départ (votre lieu de travail habituel), exemple : 102, rue Jacques-Cartier, Gaspé.</t>
  </si>
  <si>
    <r>
      <rPr>
        <b/>
        <sz val="11"/>
        <rFont val="Arial"/>
        <family val="2"/>
      </rPr>
      <t>Sauvegarder le formulaire en PDF</t>
    </r>
    <r>
      <rPr>
        <sz val="10"/>
        <rFont val="Arial"/>
        <family val="2"/>
      </rPr>
      <t xml:space="preserve"> : une fois que votre tableau de frais de déplacement est bien rempli, utilisez le bouton IMPRIMER EN PDF afin de transférer le formulaire dans un fichier PDF.  Assurez-vous d'enregistrer le document dans vos dossiers, car le contenu du tableau s'efface pour votre prochaine demande. Enfin, vous pourrez envoyer le document PDF pour le faire vérifier et autoriser. </t>
    </r>
  </si>
  <si>
    <t>Aller-
Retour</t>
  </si>
  <si>
    <t>RÉSERVÉ RM</t>
  </si>
  <si>
    <t xml:space="preserve">Distance 
Km </t>
  </si>
  <si>
    <t>Nombre</t>
  </si>
  <si>
    <t>Commission</t>
  </si>
  <si>
    <t>Nombre de Passager (s)</t>
  </si>
  <si>
    <t>Destination de départ
 (adresse, ville)</t>
  </si>
  <si>
    <t>Destination d'arrivée
 (adresse, ville)</t>
  </si>
  <si>
    <t xml:space="preserve">Lieu d'affectation  : </t>
  </si>
  <si>
    <t>Covoiturage | Aller-Retour</t>
  </si>
  <si>
    <t>Covoiturage | Aller</t>
  </si>
  <si>
    <t xml:space="preserve">Covoiturage : Cette option est disponible lorsque vous faites du covoiturage mais que votre passager n'est présent que pour une partie du voyage. </t>
  </si>
  <si>
    <t>(Exemple : À partir de Gaspé vous passez prendre en chemin votre collègue de Douglastown pour vous diriger vers Percé.)</t>
  </si>
  <si>
    <t>Le covoiturage est fortement recommandé et le taux augmente de 0,05$/km par passager jusqu'à concurrence de 0,15$/km pour un maximum de 3 passagers.</t>
  </si>
  <si>
    <t>Si vous avez des passagers, il faut inscrire leurs noms à la colonne S.</t>
  </si>
  <si>
    <t>(MISE À JOUR À VENIR, EN ATTENDANT, UTILISEZ LA VERSION 1)</t>
  </si>
  <si>
    <t>https://csscc.gouv.qc.ca/cssccfa-fichier/politique_frais_deplacement_vfinale/</t>
  </si>
  <si>
    <t>Critère 1/Critère2</t>
  </si>
  <si>
    <t>A</t>
  </si>
  <si>
    <t>B</t>
  </si>
  <si>
    <t>C</t>
  </si>
  <si>
    <t>D</t>
  </si>
  <si>
    <t>E</t>
  </si>
  <si>
    <t>NO2026-0001</t>
  </si>
  <si>
    <t xml:space="preserve">IMPORTANT :  Les réclamations doivent être présentées dans un délai de 60 jours après leur réalisation. Les réclamations présentées au-delà de ce délai ne seront pas honorées.                                                             </t>
  </si>
  <si>
    <t>Taux du mois</t>
  </si>
  <si>
    <r>
      <rPr>
        <b/>
        <sz val="10"/>
        <color rgb="FFC00000"/>
        <rFont val="Arial"/>
        <family val="2"/>
      </rPr>
      <t>Il ne faut pas compter le chauffeur comme un passager.</t>
    </r>
    <r>
      <rPr>
        <sz val="10"/>
        <color rgb="FFC00000"/>
        <rFont val="Arial"/>
        <family val="2"/>
      </rPr>
      <t xml:space="preserve"> </t>
    </r>
  </si>
  <si>
    <t>SRF-2026-07-07_V1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</si>
</sst>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 #,##0.00_)\ &quot;$&quot;_ ;_ * \(#,##0.00\)\ &quot;$&quot;_ ;_ * &quot;-&quot;??_)\ &quot;$&quot;_ ;_ @_ "/>
    <numFmt numFmtId="164" formatCode="#,##0.00\ &quot;$&quot;"/>
    <numFmt numFmtId="165" formatCode="mmmm/yy"/>
    <numFmt numFmtId="166" formatCode="#,##0.00\ &quot;$&quot;_-"/>
    <numFmt numFmtId="167" formatCode="###\-#\-#####\-###"/>
    <numFmt numFmtId="168" formatCode="#,##0.000\ &quot;$&quot;"/>
    <numFmt numFmtId="169" formatCode="[$-F800]dddd\,\ mmmm\ dd\,\ yyyy"/>
  </numFmts>
  <fonts count="42">
    <font>
      <sz val="10"/>
      <name val="Arial"/>
    </font>
    <font>
      <b/>
      <sz val="10"/>
      <name val="Arial"/>
      <family val="2"/>
    </font>
    <font>
      <b/>
      <sz val="10"/>
      <name val="Utah Condensed"/>
      <family val="2"/>
    </font>
    <font>
      <sz val="10"/>
      <name val="Utah Condensed"/>
      <family val="2"/>
    </font>
    <font>
      <u/>
      <sz val="10"/>
      <color indexed="12"/>
      <name val="Arial"/>
      <family val="2"/>
    </font>
    <font>
      <b/>
      <i/>
      <sz val="16"/>
      <name val="Arial"/>
      <family val="2"/>
    </font>
    <font>
      <b/>
      <sz val="12"/>
      <name val="Arial"/>
      <family val="2"/>
    </font>
    <font>
      <sz val="10"/>
      <name val="Arial"/>
      <family val="2"/>
    </font>
    <font>
      <sz val="12"/>
      <name val="Arial"/>
      <family val="2"/>
    </font>
    <font>
      <b/>
      <sz val="14"/>
      <name val="Arial"/>
      <family val="2"/>
    </font>
    <font>
      <sz val="10"/>
      <color indexed="51"/>
      <name val="Arial"/>
      <family val="2"/>
    </font>
    <font>
      <sz val="8"/>
      <name val="Arial"/>
      <family val="2"/>
    </font>
    <font>
      <sz val="10"/>
      <color theme="0"/>
      <name val="Arial"/>
      <family val="2"/>
    </font>
    <font>
      <sz val="10"/>
      <color rgb="FFFF0000"/>
      <name val="Arial"/>
      <family val="2"/>
    </font>
    <font>
      <sz val="10"/>
      <name val="Arial"/>
      <family val="2"/>
    </font>
    <font>
      <b/>
      <u/>
      <sz val="10"/>
      <name val="Arial"/>
      <family val="2"/>
    </font>
    <font>
      <sz val="12"/>
      <color indexed="81"/>
      <name val="Tahoma"/>
      <family val="2"/>
    </font>
    <font>
      <b/>
      <sz val="16"/>
      <color rgb="FF000000"/>
      <name val="Arial"/>
      <family val="2"/>
    </font>
    <font>
      <b/>
      <sz val="12"/>
      <color indexed="81"/>
      <name val="Tahoma"/>
      <family val="2"/>
    </font>
    <font>
      <sz val="11"/>
      <name val="Arial"/>
      <family val="2"/>
    </font>
    <font>
      <b/>
      <sz val="10"/>
      <color theme="0"/>
      <name val="Arial"/>
      <family val="2"/>
    </font>
    <font>
      <sz val="9"/>
      <color theme="0"/>
      <name val="Arial"/>
      <family val="2"/>
    </font>
    <font>
      <b/>
      <sz val="28"/>
      <color theme="0"/>
      <name val="Arial"/>
      <family val="2"/>
    </font>
    <font>
      <u/>
      <sz val="10"/>
      <color theme="10"/>
      <name val="Arial"/>
      <family val="2"/>
    </font>
    <font>
      <b/>
      <sz val="18"/>
      <name val="Arial"/>
      <family val="2"/>
    </font>
    <font>
      <b/>
      <sz val="11"/>
      <name val="Arial"/>
      <family val="2"/>
    </font>
    <font>
      <b/>
      <sz val="12"/>
      <color theme="0"/>
      <name val="Arial"/>
      <family val="2"/>
    </font>
    <font>
      <b/>
      <sz val="10"/>
      <color rgb="FFFF0000"/>
      <name val="Arial"/>
      <family val="2"/>
    </font>
    <font>
      <b/>
      <sz val="16"/>
      <name val="Arial"/>
      <family val="2"/>
    </font>
    <font>
      <sz val="9"/>
      <color indexed="81"/>
      <name val="Tahoma"/>
      <family val="2"/>
    </font>
    <font>
      <sz val="14"/>
      <name val="Arial"/>
      <family val="2"/>
    </font>
    <font>
      <b/>
      <i/>
      <sz val="14"/>
      <name val="Arial"/>
      <family val="2"/>
    </font>
    <font>
      <sz val="12"/>
      <color indexed="81"/>
      <name val="Arial"/>
      <family val="2"/>
    </font>
    <font>
      <b/>
      <sz val="12"/>
      <color indexed="81"/>
      <name val="Arial"/>
      <family val="2"/>
    </font>
    <font>
      <b/>
      <u/>
      <sz val="14"/>
      <name val="Arial"/>
      <family val="2"/>
    </font>
    <font>
      <b/>
      <sz val="14"/>
      <color theme="0"/>
      <name val="Arial"/>
      <family val="2"/>
    </font>
    <font>
      <sz val="14"/>
      <color theme="0"/>
      <name val="Arial"/>
      <family val="2"/>
    </font>
    <font>
      <b/>
      <i/>
      <sz val="14"/>
      <color rgb="FF000000"/>
      <name val="Arial"/>
      <family val="2"/>
    </font>
    <font>
      <b/>
      <i/>
      <sz val="16"/>
      <color theme="0"/>
      <name val="Arial"/>
      <family val="2"/>
    </font>
    <font>
      <b/>
      <i/>
      <strike/>
      <sz val="16"/>
      <color theme="0"/>
      <name val="Arial"/>
      <family val="2"/>
    </font>
    <font>
      <b/>
      <sz val="10"/>
      <color rgb="FFC00000"/>
      <name val="Arial"/>
      <family val="2"/>
    </font>
    <font>
      <sz val="10"/>
      <color rgb="FFC00000"/>
      <name val="Arial"/>
      <family val="2"/>
    </font>
  </fonts>
  <fills count="14">
    <fill>
      <patternFill patternType="none"/>
    </fill>
    <fill>
      <patternFill patternType="gray125"/>
    </fill>
    <fill>
      <patternFill patternType="solid">
        <fgColor indexed="51"/>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249977111117893"/>
        <bgColor indexed="64"/>
      </patternFill>
    </fill>
    <fill>
      <patternFill patternType="solid">
        <fgColor theme="0"/>
        <bgColor indexed="64"/>
      </patternFill>
    </fill>
    <fill>
      <patternFill patternType="solid">
        <fgColor theme="4"/>
        <bgColor indexed="64"/>
      </patternFill>
    </fill>
    <fill>
      <patternFill patternType="solid">
        <fgColor rgb="FFFFC000"/>
        <bgColor indexed="64"/>
      </patternFill>
    </fill>
    <fill>
      <patternFill patternType="solid">
        <fgColor rgb="FF92D050"/>
        <bgColor indexed="64"/>
      </patternFill>
    </fill>
    <fill>
      <patternFill patternType="solid">
        <fgColor rgb="FF0070C0"/>
        <bgColor indexed="64"/>
      </patternFill>
    </fill>
    <fill>
      <patternFill patternType="solid">
        <fgColor theme="0" tint="-4.9989318521683403E-2"/>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thick">
        <color indexed="64"/>
      </top>
      <bottom style="thick">
        <color indexed="64"/>
      </bottom>
      <diagonal/>
    </border>
    <border>
      <left style="medium">
        <color indexed="64"/>
      </left>
      <right/>
      <top/>
      <bottom style="thin">
        <color indexed="64"/>
      </bottom>
      <diagonal/>
    </border>
    <border>
      <left/>
      <right/>
      <top/>
      <bottom style="medium">
        <color indexed="64"/>
      </bottom>
      <diagonal/>
    </border>
    <border>
      <left style="thin">
        <color indexed="64"/>
      </left>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s>
  <cellStyleXfs count="8">
    <xf numFmtId="0" fontId="0" fillId="0" borderId="0"/>
    <xf numFmtId="0" fontId="2" fillId="0" borderId="1">
      <alignment horizontal="right" vertical="center"/>
    </xf>
    <xf numFmtId="0" fontId="2" fillId="0" borderId="1">
      <alignment horizontal="center" vertical="center"/>
    </xf>
    <xf numFmtId="14" fontId="3" fillId="0" borderId="1">
      <alignment horizontal="center" vertical="center"/>
    </xf>
    <xf numFmtId="0" fontId="4" fillId="0" borderId="0" applyNumberFormat="0" applyFill="0" applyBorder="0" applyAlignment="0" applyProtection="0">
      <alignment vertical="top"/>
      <protection locked="0"/>
    </xf>
    <xf numFmtId="44" fontId="14" fillId="0" borderId="0" applyFont="0" applyFill="0" applyBorder="0" applyAlignment="0" applyProtection="0"/>
    <xf numFmtId="0" fontId="7" fillId="0" borderId="0"/>
    <xf numFmtId="0" fontId="23" fillId="0" borderId="0" applyNumberFormat="0" applyFill="0" applyBorder="0" applyAlignment="0" applyProtection="0"/>
  </cellStyleXfs>
  <cellXfs count="361">
    <xf numFmtId="0" fontId="0" fillId="0" borderId="0" xfId="0"/>
    <xf numFmtId="0" fontId="7" fillId="3" borderId="0" xfId="0" applyFont="1" applyFill="1" applyProtection="1">
      <protection locked="0"/>
    </xf>
    <xf numFmtId="0" fontId="7" fillId="0" borderId="0" xfId="0" applyFont="1"/>
    <xf numFmtId="44" fontId="0" fillId="0" borderId="0" xfId="5" applyFont="1"/>
    <xf numFmtId="164" fontId="0" fillId="0" borderId="0" xfId="0" applyNumberFormat="1"/>
    <xf numFmtId="0" fontId="0" fillId="0" borderId="0" xfId="0" applyProtection="1">
      <protection hidden="1"/>
    </xf>
    <xf numFmtId="0" fontId="0" fillId="2" borderId="0" xfId="0" applyFill="1" applyProtection="1">
      <protection hidden="1"/>
    </xf>
    <xf numFmtId="0" fontId="7" fillId="2" borderId="0" xfId="0" applyFont="1" applyFill="1" applyProtection="1">
      <protection hidden="1"/>
    </xf>
    <xf numFmtId="0" fontId="10" fillId="0" borderId="0" xfId="0" applyFont="1" applyProtection="1">
      <protection hidden="1"/>
    </xf>
    <xf numFmtId="0" fontId="12" fillId="0" borderId="0" xfId="0" applyFont="1" applyProtection="1">
      <protection hidden="1"/>
    </xf>
    <xf numFmtId="0" fontId="13" fillId="0" borderId="0" xfId="0" applyFont="1" applyProtection="1">
      <protection hidden="1"/>
    </xf>
    <xf numFmtId="166" fontId="0" fillId="4" borderId="15" xfId="0" applyNumberFormat="1" applyFill="1" applyBorder="1" applyAlignment="1" applyProtection="1">
      <alignment horizontal="center"/>
      <protection hidden="1"/>
    </xf>
    <xf numFmtId="166" fontId="0" fillId="4" borderId="14" xfId="0" applyNumberFormat="1" applyFill="1" applyBorder="1" applyAlignment="1" applyProtection="1">
      <alignment horizontal="center"/>
      <protection hidden="1"/>
    </xf>
    <xf numFmtId="0" fontId="12" fillId="0" borderId="0" xfId="0" applyFont="1" applyAlignment="1" applyProtection="1">
      <alignment horizontal="right"/>
      <protection hidden="1"/>
    </xf>
    <xf numFmtId="168" fontId="12" fillId="0" borderId="0" xfId="0" applyNumberFormat="1" applyFont="1" applyProtection="1">
      <protection hidden="1"/>
    </xf>
    <xf numFmtId="164" fontId="0" fillId="0" borderId="0" xfId="5" applyNumberFormat="1" applyFont="1"/>
    <xf numFmtId="0" fontId="7" fillId="0" borderId="0" xfId="0" applyFont="1" applyProtection="1">
      <protection locked="0"/>
    </xf>
    <xf numFmtId="0" fontId="4" fillId="0" borderId="0" xfId="4" applyAlignment="1" applyProtection="1">
      <protection locked="0"/>
    </xf>
    <xf numFmtId="169" fontId="7" fillId="3" borderId="0" xfId="0" applyNumberFormat="1" applyFont="1" applyFill="1" applyAlignment="1" applyProtection="1">
      <alignment horizontal="left"/>
      <protection locked="0"/>
    </xf>
    <xf numFmtId="0" fontId="7" fillId="6" borderId="7" xfId="0" applyFont="1" applyFill="1" applyBorder="1" applyAlignment="1" applyProtection="1">
      <alignment horizontal="right" vertical="center"/>
      <protection hidden="1"/>
    </xf>
    <xf numFmtId="165" fontId="7" fillId="6" borderId="45" xfId="0" applyNumberFormat="1" applyFont="1" applyFill="1" applyBorder="1" applyAlignment="1" applyProtection="1">
      <alignment horizontal="right" vertical="center"/>
      <protection hidden="1"/>
    </xf>
    <xf numFmtId="0" fontId="0" fillId="6" borderId="44" xfId="0" applyFill="1" applyBorder="1" applyAlignment="1" applyProtection="1">
      <alignment vertical="center"/>
      <protection hidden="1"/>
    </xf>
    <xf numFmtId="0" fontId="0" fillId="6" borderId="7" xfId="0" applyFill="1" applyBorder="1" applyAlignment="1" applyProtection="1">
      <alignment vertical="center"/>
      <protection hidden="1"/>
    </xf>
    <xf numFmtId="0" fontId="0" fillId="6" borderId="43" xfId="0" applyFill="1" applyBorder="1" applyAlignment="1" applyProtection="1">
      <alignment vertical="center"/>
      <protection hidden="1"/>
    </xf>
    <xf numFmtId="0" fontId="9" fillId="2" borderId="18" xfId="0" applyFont="1" applyFill="1" applyBorder="1" applyAlignment="1" applyProtection="1">
      <alignment vertical="center"/>
      <protection hidden="1"/>
    </xf>
    <xf numFmtId="0" fontId="9" fillId="2" borderId="19" xfId="0" applyFont="1" applyFill="1" applyBorder="1" applyAlignment="1" applyProtection="1">
      <alignment vertical="center"/>
      <protection hidden="1"/>
    </xf>
    <xf numFmtId="168" fontId="0" fillId="4" borderId="46" xfId="0" applyNumberFormat="1" applyFill="1" applyBorder="1" applyAlignment="1" applyProtection="1">
      <alignment horizontal="center"/>
      <protection hidden="1"/>
    </xf>
    <xf numFmtId="0" fontId="1" fillId="2" borderId="16" xfId="0" applyFont="1" applyFill="1" applyBorder="1" applyAlignment="1" applyProtection="1">
      <alignment horizontal="right"/>
      <protection hidden="1"/>
    </xf>
    <xf numFmtId="0" fontId="0" fillId="2" borderId="14" xfId="0" applyFill="1" applyBorder="1" applyProtection="1">
      <protection hidden="1"/>
    </xf>
    <xf numFmtId="0" fontId="0" fillId="2" borderId="16" xfId="0" applyFill="1" applyBorder="1" applyAlignment="1" applyProtection="1">
      <alignment horizontal="right"/>
      <protection hidden="1"/>
    </xf>
    <xf numFmtId="0" fontId="0" fillId="2" borderId="17" xfId="0" applyFill="1" applyBorder="1" applyAlignment="1" applyProtection="1">
      <alignment horizontal="right"/>
      <protection hidden="1"/>
    </xf>
    <xf numFmtId="0" fontId="1" fillId="7" borderId="0" xfId="6" applyFont="1" applyFill="1" applyAlignment="1">
      <alignment horizontal="center" vertical="center"/>
    </xf>
    <xf numFmtId="0" fontId="7" fillId="7" borderId="0" xfId="6" applyFill="1"/>
    <xf numFmtId="0" fontId="20" fillId="7" borderId="0" xfId="6" applyFont="1" applyFill="1" applyAlignment="1">
      <alignment horizontal="center" vertical="center"/>
    </xf>
    <xf numFmtId="0" fontId="12" fillId="7" borderId="0" xfId="6" applyFont="1" applyFill="1"/>
    <xf numFmtId="0" fontId="20" fillId="7" borderId="0" xfId="6" applyFont="1" applyFill="1"/>
    <xf numFmtId="0" fontId="12" fillId="7" borderId="0" xfId="6" applyFont="1" applyFill="1" applyAlignment="1">
      <alignment vertical="center"/>
    </xf>
    <xf numFmtId="0" fontId="20" fillId="7" borderId="0" xfId="6" applyFont="1" applyFill="1" applyAlignment="1">
      <alignment vertical="center"/>
    </xf>
    <xf numFmtId="0" fontId="21" fillId="7" borderId="0" xfId="6" applyFont="1" applyFill="1" applyAlignment="1">
      <alignment vertical="center"/>
    </xf>
    <xf numFmtId="0" fontId="21" fillId="7" borderId="0" xfId="6" applyFont="1" applyFill="1" applyAlignment="1">
      <alignment horizontal="center" vertical="center"/>
    </xf>
    <xf numFmtId="0" fontId="22" fillId="7" borderId="0" xfId="6" applyFont="1" applyFill="1" applyAlignment="1">
      <alignment horizontal="left" vertical="center"/>
    </xf>
    <xf numFmtId="0" fontId="12" fillId="7" borderId="0" xfId="6" applyFont="1" applyFill="1" applyAlignment="1">
      <alignment horizontal="center" vertical="center"/>
    </xf>
    <xf numFmtId="0" fontId="7" fillId="8" borderId="0" xfId="6" applyFill="1"/>
    <xf numFmtId="0" fontId="7" fillId="8" borderId="0" xfId="6" applyFill="1" applyAlignment="1">
      <alignment horizontal="left" indent="1"/>
    </xf>
    <xf numFmtId="0" fontId="24" fillId="8" borderId="0" xfId="6" applyFont="1" applyFill="1" applyAlignment="1">
      <alignment horizontal="left" vertical="center" indent="1"/>
    </xf>
    <xf numFmtId="0" fontId="24" fillId="8" borderId="0" xfId="6" applyFont="1" applyFill="1" applyAlignment="1">
      <alignment vertical="center"/>
    </xf>
    <xf numFmtId="0" fontId="7" fillId="8" borderId="0" xfId="6" applyFill="1" applyAlignment="1">
      <alignment vertical="center"/>
    </xf>
    <xf numFmtId="0" fontId="7" fillId="8" borderId="0" xfId="6" applyFill="1" applyAlignment="1">
      <alignment horizontal="left" vertical="center" indent="4"/>
    </xf>
    <xf numFmtId="0" fontId="7" fillId="8" borderId="0" xfId="6" applyFill="1" applyAlignment="1">
      <alignment horizontal="left" vertical="center" indent="1"/>
    </xf>
    <xf numFmtId="0" fontId="23" fillId="8" borderId="0" xfId="7" applyFill="1" applyAlignment="1">
      <alignment vertical="center"/>
    </xf>
    <xf numFmtId="0" fontId="20" fillId="9" borderId="0" xfId="6" applyFont="1" applyFill="1" applyAlignment="1">
      <alignment horizontal="center" vertical="center"/>
    </xf>
    <xf numFmtId="0" fontId="22" fillId="9" borderId="0" xfId="6" applyFont="1" applyFill="1" applyAlignment="1">
      <alignment horizontal="left" vertical="center"/>
    </xf>
    <xf numFmtId="0" fontId="12" fillId="9" borderId="0" xfId="6" applyFont="1" applyFill="1" applyAlignment="1">
      <alignment vertical="center"/>
    </xf>
    <xf numFmtId="0" fontId="12" fillId="9" borderId="0" xfId="6" applyFont="1" applyFill="1" applyAlignment="1">
      <alignment horizontal="center" vertical="center"/>
    </xf>
    <xf numFmtId="0" fontId="12" fillId="9" borderId="0" xfId="6" applyFont="1" applyFill="1"/>
    <xf numFmtId="0" fontId="12" fillId="9" borderId="0" xfId="6" applyFont="1" applyFill="1" applyAlignment="1">
      <alignment horizontal="left" indent="1"/>
    </xf>
    <xf numFmtId="0" fontId="1" fillId="8" borderId="0" xfId="6" applyFont="1" applyFill="1" applyAlignment="1">
      <alignment horizontal="center" vertical="center"/>
    </xf>
    <xf numFmtId="0" fontId="6" fillId="10" borderId="0" xfId="6" applyFont="1" applyFill="1" applyAlignment="1">
      <alignment horizontal="center" vertical="center"/>
    </xf>
    <xf numFmtId="0" fontId="7" fillId="10" borderId="0" xfId="6" applyFill="1"/>
    <xf numFmtId="0" fontId="1" fillId="0" borderId="0" xfId="6" applyFont="1" applyAlignment="1">
      <alignment horizontal="center" vertical="center"/>
    </xf>
    <xf numFmtId="0" fontId="15" fillId="0" borderId="0" xfId="6" applyFont="1" applyAlignment="1">
      <alignment horizontal="center" vertical="center"/>
    </xf>
    <xf numFmtId="0" fontId="7" fillId="0" borderId="0" xfId="6"/>
    <xf numFmtId="0" fontId="6" fillId="11" borderId="0" xfId="6" applyFont="1" applyFill="1" applyAlignment="1">
      <alignment horizontal="center" vertical="center"/>
    </xf>
    <xf numFmtId="0" fontId="6" fillId="11" borderId="0" xfId="6" applyFont="1" applyFill="1" applyAlignment="1">
      <alignment vertical="center"/>
    </xf>
    <xf numFmtId="0" fontId="1" fillId="11" borderId="0" xfId="6" applyFont="1" applyFill="1" applyAlignment="1">
      <alignment vertical="center"/>
    </xf>
    <xf numFmtId="0" fontId="7" fillId="11" borderId="0" xfId="6" applyFill="1"/>
    <xf numFmtId="0" fontId="1" fillId="0" borderId="0" xfId="6" applyFont="1" applyAlignment="1">
      <alignment horizontal="left" indent="1"/>
    </xf>
    <xf numFmtId="0" fontId="1" fillId="0" borderId="0" xfId="6" applyFont="1"/>
    <xf numFmtId="0" fontId="7" fillId="0" borderId="0" xfId="6" applyAlignment="1">
      <alignment horizontal="left" indent="1"/>
    </xf>
    <xf numFmtId="0" fontId="7" fillId="0" borderId="0" xfId="6" applyAlignment="1">
      <alignment horizontal="center" vertical="center"/>
    </xf>
    <xf numFmtId="0" fontId="7" fillId="0" borderId="0" xfId="6" applyAlignment="1">
      <alignment horizontal="left"/>
    </xf>
    <xf numFmtId="0" fontId="26" fillId="12" borderId="0" xfId="6" applyFont="1" applyFill="1" applyAlignment="1">
      <alignment horizontal="center" vertical="center"/>
    </xf>
    <xf numFmtId="0" fontId="8" fillId="12" borderId="0" xfId="6" applyFont="1" applyFill="1"/>
    <xf numFmtId="0" fontId="7" fillId="0" borderId="0" xfId="0" applyFont="1" applyAlignment="1">
      <alignment horizontal="right"/>
    </xf>
    <xf numFmtId="0" fontId="1" fillId="0" borderId="0" xfId="6" applyFont="1" applyAlignment="1">
      <alignment vertical="center" wrapText="1"/>
    </xf>
    <xf numFmtId="0" fontId="1" fillId="0" borderId="0" xfId="6" applyFont="1" applyAlignment="1">
      <alignment horizontal="center"/>
    </xf>
    <xf numFmtId="0" fontId="7" fillId="0" borderId="0" xfId="6" applyAlignment="1">
      <alignment horizontal="center"/>
    </xf>
    <xf numFmtId="14" fontId="30" fillId="0" borderId="9" xfId="3" applyFont="1" applyBorder="1" applyAlignment="1" applyProtection="1">
      <alignment horizontal="center" vertical="top" wrapText="1"/>
      <protection locked="0"/>
    </xf>
    <xf numFmtId="14" fontId="30" fillId="0" borderId="9" xfId="3" applyFont="1" applyBorder="1" applyAlignment="1" applyProtection="1">
      <alignment vertical="top" wrapText="1"/>
      <protection locked="0"/>
    </xf>
    <xf numFmtId="0" fontId="30" fillId="0" borderId="9" xfId="3" applyNumberFormat="1" applyFont="1" applyBorder="1" applyAlignment="1" applyProtection="1">
      <alignment horizontal="center" vertical="top" wrapText="1"/>
      <protection locked="0"/>
    </xf>
    <xf numFmtId="0" fontId="30" fillId="0" borderId="27" xfId="0" applyFont="1" applyBorder="1" applyAlignment="1" applyProtection="1">
      <alignment vertical="top" wrapText="1"/>
      <protection locked="0"/>
    </xf>
    <xf numFmtId="0" fontId="30" fillId="0" borderId="27" xfId="0" applyFont="1" applyBorder="1" applyAlignment="1" applyProtection="1">
      <alignment horizontal="center" vertical="top" wrapText="1"/>
      <protection locked="0"/>
    </xf>
    <xf numFmtId="1" fontId="30" fillId="4" borderId="27" xfId="0" applyNumberFormat="1" applyFont="1" applyFill="1" applyBorder="1" applyAlignment="1" applyProtection="1">
      <alignment horizontal="center" vertical="top" wrapText="1"/>
      <protection hidden="1"/>
    </xf>
    <xf numFmtId="164" fontId="30" fillId="4" borderId="27" xfId="0" applyNumberFormat="1" applyFont="1" applyFill="1" applyBorder="1" applyAlignment="1" applyProtection="1">
      <alignment horizontal="center" vertical="top" wrapText="1"/>
      <protection hidden="1"/>
    </xf>
    <xf numFmtId="164" fontId="30" fillId="0" borderId="27" xfId="0" applyNumberFormat="1" applyFont="1" applyBorder="1" applyAlignment="1" applyProtection="1">
      <alignment horizontal="center" vertical="top" wrapText="1"/>
      <protection locked="0"/>
    </xf>
    <xf numFmtId="164" fontId="30" fillId="0" borderId="27" xfId="0" applyNumberFormat="1" applyFont="1" applyBorder="1" applyAlignment="1" applyProtection="1">
      <alignment vertical="top" wrapText="1"/>
      <protection locked="0"/>
    </xf>
    <xf numFmtId="164" fontId="30" fillId="4" borderId="27" xfId="0" applyNumberFormat="1" applyFont="1" applyFill="1" applyBorder="1" applyAlignment="1" applyProtection="1">
      <alignment vertical="top" wrapText="1"/>
      <protection hidden="1"/>
    </xf>
    <xf numFmtId="0" fontId="30" fillId="0" borderId="9" xfId="0" applyFont="1" applyBorder="1" applyAlignment="1" applyProtection="1">
      <alignment horizontal="left" vertical="top" wrapText="1"/>
      <protection locked="0"/>
    </xf>
    <xf numFmtId="164" fontId="30" fillId="4" borderId="9" xfId="0" applyNumberFormat="1" applyFont="1" applyFill="1" applyBorder="1" applyAlignment="1" applyProtection="1">
      <alignment vertical="top" wrapText="1"/>
      <protection locked="0" hidden="1"/>
    </xf>
    <xf numFmtId="167" fontId="30" fillId="0" borderId="10" xfId="0" applyNumberFormat="1" applyFont="1" applyBorder="1" applyAlignment="1" applyProtection="1">
      <alignment horizontal="center" vertical="top" wrapText="1"/>
      <protection locked="0"/>
    </xf>
    <xf numFmtId="0" fontId="30" fillId="5" borderId="0" xfId="0" applyFont="1" applyFill="1" applyAlignment="1" applyProtection="1">
      <alignment horizontal="center" vertical="top" wrapText="1"/>
      <protection locked="0"/>
    </xf>
    <xf numFmtId="167" fontId="30" fillId="0" borderId="0" xfId="0" applyNumberFormat="1" applyFont="1" applyAlignment="1">
      <alignment horizontal="center" vertical="top"/>
    </xf>
    <xf numFmtId="167" fontId="30" fillId="0" borderId="0" xfId="0" applyNumberFormat="1" applyFont="1" applyAlignment="1">
      <alignment vertical="top"/>
    </xf>
    <xf numFmtId="0" fontId="30" fillId="0" borderId="0" xfId="0" applyFont="1" applyAlignment="1">
      <alignment vertical="top"/>
    </xf>
    <xf numFmtId="14" fontId="30" fillId="0" borderId="1" xfId="3" applyFont="1" applyAlignment="1" applyProtection="1">
      <alignment horizontal="center" vertical="top" wrapText="1"/>
      <protection locked="0"/>
    </xf>
    <xf numFmtId="0" fontId="30" fillId="0" borderId="1" xfId="3" applyNumberFormat="1" applyFont="1" applyAlignment="1" applyProtection="1">
      <alignment horizontal="center" vertical="top" wrapText="1"/>
      <protection locked="0"/>
    </xf>
    <xf numFmtId="0" fontId="30" fillId="0" borderId="5" xfId="0" applyFont="1" applyBorder="1" applyAlignment="1" applyProtection="1">
      <alignment horizontal="center" vertical="top" wrapText="1"/>
      <protection locked="0"/>
    </xf>
    <xf numFmtId="0" fontId="30" fillId="4" borderId="5" xfId="0" applyFont="1" applyFill="1" applyBorder="1" applyAlignment="1" applyProtection="1">
      <alignment horizontal="center" vertical="top" wrapText="1"/>
      <protection hidden="1"/>
    </xf>
    <xf numFmtId="164" fontId="30" fillId="0" borderId="5" xfId="0" applyNumberFormat="1" applyFont="1" applyBorder="1" applyAlignment="1" applyProtection="1">
      <alignment horizontal="center" vertical="top" wrapText="1"/>
      <protection locked="0"/>
    </xf>
    <xf numFmtId="164" fontId="30" fillId="0" borderId="5" xfId="0" applyNumberFormat="1" applyFont="1" applyBorder="1" applyAlignment="1" applyProtection="1">
      <alignment vertical="top" wrapText="1"/>
      <protection locked="0"/>
    </xf>
    <xf numFmtId="0" fontId="30" fillId="0" borderId="5" xfId="0" applyFont="1" applyBorder="1" applyAlignment="1" applyProtection="1">
      <alignment horizontal="left" vertical="top" wrapText="1"/>
      <protection locked="0"/>
    </xf>
    <xf numFmtId="167" fontId="30" fillId="0" borderId="12" xfId="0" applyNumberFormat="1" applyFont="1" applyBorder="1" applyAlignment="1" applyProtection="1">
      <alignment horizontal="center" vertical="top" wrapText="1"/>
      <protection locked="0"/>
    </xf>
    <xf numFmtId="0" fontId="30" fillId="5" borderId="12" xfId="0" applyFont="1" applyFill="1" applyBorder="1" applyAlignment="1" applyProtection="1">
      <alignment horizontal="center" vertical="top" wrapText="1"/>
      <protection locked="0"/>
    </xf>
    <xf numFmtId="0" fontId="30" fillId="0" borderId="1" xfId="0" applyFont="1" applyBorder="1" applyAlignment="1" applyProtection="1">
      <alignment horizontal="center" vertical="top" wrapText="1"/>
      <protection locked="0"/>
    </xf>
    <xf numFmtId="0" fontId="30" fillId="0" borderId="1" xfId="0" applyFont="1" applyBorder="1" applyAlignment="1" applyProtection="1">
      <alignment horizontal="left" vertical="top" wrapText="1"/>
      <protection locked="0"/>
    </xf>
    <xf numFmtId="164" fontId="30" fillId="0" borderId="1" xfId="0" applyNumberFormat="1" applyFont="1" applyBorder="1" applyAlignment="1" applyProtection="1">
      <alignment vertical="top" wrapText="1"/>
      <protection locked="0"/>
    </xf>
    <xf numFmtId="0" fontId="30" fillId="0" borderId="1" xfId="0" applyFont="1" applyBorder="1" applyAlignment="1" applyProtection="1">
      <alignment vertical="top" wrapText="1"/>
      <protection locked="0"/>
    </xf>
    <xf numFmtId="167" fontId="30" fillId="0" borderId="0" xfId="0" applyNumberFormat="1" applyFont="1" applyAlignment="1" applyProtection="1">
      <alignment horizontal="center" vertical="top"/>
      <protection locked="0"/>
    </xf>
    <xf numFmtId="164" fontId="30" fillId="4" borderId="36" xfId="0" applyNumberFormat="1" applyFont="1" applyFill="1" applyBorder="1" applyAlignment="1" applyProtection="1">
      <alignment vertical="top" wrapText="1"/>
      <protection hidden="1"/>
    </xf>
    <xf numFmtId="0" fontId="30" fillId="0" borderId="0" xfId="0" applyFont="1"/>
    <xf numFmtId="0" fontId="9" fillId="0" borderId="0" xfId="0" applyFont="1"/>
    <xf numFmtId="0" fontId="9" fillId="0" borderId="0" xfId="0" applyFont="1" applyAlignment="1">
      <alignment horizontal="center" vertical="center" wrapText="1"/>
    </xf>
    <xf numFmtId="0" fontId="9" fillId="0" borderId="0" xfId="0" applyFont="1" applyAlignment="1">
      <alignment horizontal="left"/>
    </xf>
    <xf numFmtId="0" fontId="9" fillId="0" borderId="1" xfId="2" applyFont="1">
      <alignment horizontal="center" vertical="center"/>
    </xf>
    <xf numFmtId="0" fontId="9" fillId="0" borderId="23" xfId="2" applyFont="1" applyBorder="1" applyAlignment="1">
      <alignment horizontal="center" vertical="center" wrapText="1"/>
    </xf>
    <xf numFmtId="0" fontId="9" fillId="0" borderId="26" xfId="2" applyFont="1" applyBorder="1" applyAlignment="1">
      <alignment horizontal="center" wrapText="1"/>
    </xf>
    <xf numFmtId="0" fontId="9" fillId="5" borderId="0" xfId="0" applyFont="1" applyFill="1" applyAlignment="1">
      <alignment horizontal="center" vertical="center"/>
    </xf>
    <xf numFmtId="0" fontId="9" fillId="0" borderId="0" xfId="0" applyFont="1" applyAlignment="1">
      <alignment horizontal="center"/>
    </xf>
    <xf numFmtId="0" fontId="9" fillId="0" borderId="39" xfId="2" applyFont="1" applyBorder="1">
      <alignment horizontal="center" vertical="center"/>
    </xf>
    <xf numFmtId="0" fontId="9" fillId="0" borderId="38" xfId="2" applyFont="1" applyBorder="1" applyAlignment="1">
      <alignment horizontal="center" vertical="center" wrapText="1"/>
    </xf>
    <xf numFmtId="0" fontId="9" fillId="4" borderId="39" xfId="2" applyFont="1" applyFill="1" applyBorder="1" applyAlignment="1">
      <alignment horizontal="center" vertical="center" wrapText="1"/>
    </xf>
    <xf numFmtId="164" fontId="9" fillId="4" borderId="39" xfId="2" applyNumberFormat="1" applyFont="1" applyFill="1" applyBorder="1">
      <alignment horizontal="center" vertical="center"/>
    </xf>
    <xf numFmtId="0" fontId="9" fillId="5" borderId="40" xfId="0" applyFont="1" applyFill="1" applyBorder="1" applyAlignment="1">
      <alignment horizontal="center" vertical="center" wrapText="1"/>
    </xf>
    <xf numFmtId="0" fontId="9" fillId="5" borderId="0" xfId="0" applyFont="1" applyFill="1" applyAlignment="1">
      <alignment horizontal="center" vertical="center" wrapText="1"/>
    </xf>
    <xf numFmtId="0" fontId="9" fillId="0" borderId="0" xfId="0" applyFont="1" applyAlignment="1">
      <alignment horizontal="center" vertical="top" wrapText="1"/>
    </xf>
    <xf numFmtId="0" fontId="9" fillId="5" borderId="0" xfId="0" applyFont="1" applyFill="1" applyAlignment="1">
      <alignment horizontal="center" vertical="top"/>
    </xf>
    <xf numFmtId="167" fontId="30" fillId="5" borderId="0" xfId="0" applyNumberFormat="1" applyFont="1" applyFill="1" applyAlignment="1" applyProtection="1">
      <alignment horizontal="center"/>
      <protection hidden="1"/>
    </xf>
    <xf numFmtId="167" fontId="30" fillId="0" borderId="0" xfId="0" applyNumberFormat="1" applyFont="1" applyAlignment="1" applyProtection="1">
      <alignment horizontal="center"/>
      <protection locked="0"/>
    </xf>
    <xf numFmtId="167" fontId="30" fillId="0" borderId="0" xfId="0" applyNumberFormat="1" applyFont="1" applyAlignment="1">
      <alignment horizontal="center"/>
    </xf>
    <xf numFmtId="0" fontId="30" fillId="0" borderId="0" xfId="0" applyFont="1" applyAlignment="1">
      <alignment horizontal="left"/>
    </xf>
    <xf numFmtId="0" fontId="30" fillId="0" borderId="0" xfId="0" applyFont="1" applyAlignment="1">
      <alignment vertical="center" wrapText="1"/>
    </xf>
    <xf numFmtId="0" fontId="30" fillId="0" borderId="0" xfId="0" applyFont="1" applyAlignment="1">
      <alignment horizontal="left" vertical="center" wrapText="1"/>
    </xf>
    <xf numFmtId="0" fontId="30" fillId="0" borderId="0" xfId="0" applyFont="1" applyAlignment="1" applyProtection="1">
      <alignment vertical="center" wrapText="1"/>
      <protection locked="0"/>
    </xf>
    <xf numFmtId="0" fontId="9" fillId="0" borderId="11" xfId="0" applyFont="1" applyBorder="1" applyAlignment="1">
      <alignment horizontal="left"/>
    </xf>
    <xf numFmtId="0" fontId="30" fillId="0" borderId="6" xfId="0" applyFont="1" applyBorder="1"/>
    <xf numFmtId="0" fontId="30" fillId="0" borderId="9" xfId="3" applyNumberFormat="1" applyFont="1" applyBorder="1" applyAlignment="1" applyProtection="1">
      <alignment horizontal="left" vertical="top" wrapText="1"/>
      <protection locked="0"/>
    </xf>
    <xf numFmtId="0" fontId="30" fillId="0" borderId="1" xfId="3" applyNumberFormat="1" applyFont="1" applyAlignment="1" applyProtection="1">
      <alignment horizontal="left" vertical="top" wrapText="1"/>
      <protection locked="0"/>
    </xf>
    <xf numFmtId="0" fontId="9" fillId="4" borderId="37" xfId="2" applyFont="1" applyFill="1" applyBorder="1">
      <alignment horizontal="center" vertical="center"/>
    </xf>
    <xf numFmtId="0" fontId="9" fillId="0" borderId="2" xfId="0" applyFont="1" applyBorder="1" applyAlignment="1">
      <alignment horizontal="left" vertical="center"/>
    </xf>
    <xf numFmtId="0" fontId="9" fillId="0" borderId="34" xfId="0" applyFont="1" applyBorder="1" applyAlignment="1">
      <alignment horizontal="left"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26" xfId="2" applyFont="1" applyBorder="1" applyAlignment="1">
      <alignment horizontal="center" vertical="center" wrapText="1"/>
    </xf>
    <xf numFmtId="14" fontId="30" fillId="0" borderId="53" xfId="3" applyFont="1" applyBorder="1" applyAlignment="1" applyProtection="1">
      <alignment horizontal="center" vertical="center" wrapText="1"/>
      <protection locked="0"/>
    </xf>
    <xf numFmtId="0" fontId="30" fillId="0" borderId="53" xfId="3" applyNumberFormat="1" applyFont="1" applyBorder="1" applyAlignment="1" applyProtection="1">
      <alignment horizontal="center" vertical="center" wrapText="1"/>
      <protection locked="0"/>
    </xf>
    <xf numFmtId="14" fontId="30" fillId="0" borderId="9" xfId="3" applyFont="1" applyBorder="1" applyAlignment="1" applyProtection="1">
      <alignment horizontal="center" vertical="center" wrapText="1"/>
      <protection locked="0"/>
    </xf>
    <xf numFmtId="0" fontId="30" fillId="0" borderId="27" xfId="0" applyFont="1" applyBorder="1" applyAlignment="1" applyProtection="1">
      <alignment horizontal="center" vertical="center" wrapText="1"/>
      <protection locked="0"/>
    </xf>
    <xf numFmtId="1" fontId="30" fillId="4" borderId="27" xfId="0" applyNumberFormat="1" applyFont="1" applyFill="1" applyBorder="1" applyAlignment="1" applyProtection="1">
      <alignment horizontal="center" vertical="center"/>
      <protection hidden="1"/>
    </xf>
    <xf numFmtId="0" fontId="30" fillId="4" borderId="27" xfId="0" applyFont="1" applyFill="1" applyBorder="1" applyAlignment="1" applyProtection="1">
      <alignment horizontal="center" vertical="center"/>
      <protection hidden="1"/>
    </xf>
    <xf numFmtId="164" fontId="30" fillId="4" borderId="9" xfId="0" applyNumberFormat="1" applyFont="1" applyFill="1" applyBorder="1" applyAlignment="1" applyProtection="1">
      <alignment horizontal="right" vertical="center"/>
      <protection locked="0" hidden="1"/>
    </xf>
    <xf numFmtId="0" fontId="30" fillId="0" borderId="5" xfId="0" applyFont="1" applyBorder="1" applyAlignment="1" applyProtection="1">
      <alignment horizontal="center" vertical="center" wrapText="1"/>
      <protection locked="0"/>
    </xf>
    <xf numFmtId="1" fontId="30" fillId="4" borderId="5" xfId="0" applyNumberFormat="1" applyFont="1" applyFill="1" applyBorder="1" applyAlignment="1" applyProtection="1">
      <alignment horizontal="center" vertical="center"/>
      <protection hidden="1"/>
    </xf>
    <xf numFmtId="0" fontId="30" fillId="4" borderId="5" xfId="0" applyFont="1" applyFill="1" applyBorder="1" applyAlignment="1" applyProtection="1">
      <alignment horizontal="center" vertical="center"/>
      <protection hidden="1"/>
    </xf>
    <xf numFmtId="164" fontId="30" fillId="4" borderId="1" xfId="0" applyNumberFormat="1" applyFont="1" applyFill="1" applyBorder="1" applyAlignment="1" applyProtection="1">
      <alignment horizontal="right" vertical="center"/>
      <protection locked="0" hidden="1"/>
    </xf>
    <xf numFmtId="0" fontId="30" fillId="0" borderId="8" xfId="0" applyFont="1" applyBorder="1" applyAlignment="1" applyProtection="1">
      <alignment horizontal="center" vertical="center" wrapText="1"/>
      <protection locked="0"/>
    </xf>
    <xf numFmtId="0" fontId="9" fillId="0" borderId="31" xfId="0" applyFont="1" applyBorder="1" applyAlignment="1">
      <alignment horizontal="left" vertical="center"/>
    </xf>
    <xf numFmtId="0" fontId="9" fillId="0" borderId="15" xfId="0" applyFont="1" applyBorder="1" applyAlignment="1">
      <alignment horizontal="left" vertical="center"/>
    </xf>
    <xf numFmtId="0" fontId="9" fillId="0" borderId="21" xfId="0" applyFont="1" applyBorder="1" applyAlignment="1">
      <alignment horizontal="left" vertical="center"/>
    </xf>
    <xf numFmtId="165" fontId="9" fillId="0" borderId="22" xfId="0" applyNumberFormat="1" applyFont="1" applyBorder="1" applyAlignment="1">
      <alignment horizontal="left" vertical="center"/>
    </xf>
    <xf numFmtId="164" fontId="30" fillId="0" borderId="27" xfId="0" applyNumberFormat="1" applyFont="1" applyBorder="1" applyAlignment="1" applyProtection="1">
      <alignment horizontal="left" vertical="center" wrapText="1"/>
      <protection locked="0"/>
    </xf>
    <xf numFmtId="2" fontId="9" fillId="0" borderId="11" xfId="0" applyNumberFormat="1" applyFont="1" applyBorder="1" applyAlignment="1">
      <alignment horizontal="left"/>
    </xf>
    <xf numFmtId="0" fontId="30" fillId="0" borderId="6" xfId="0" applyFont="1" applyBorder="1" applyAlignment="1">
      <alignment horizontal="left"/>
    </xf>
    <xf numFmtId="0" fontId="31" fillId="0" borderId="0" xfId="0" applyFont="1" applyAlignment="1">
      <alignment horizontal="left"/>
    </xf>
    <xf numFmtId="164" fontId="30" fillId="0" borderId="0" xfId="0" applyNumberFormat="1" applyFont="1" applyAlignment="1">
      <alignment horizontal="left"/>
    </xf>
    <xf numFmtId="0" fontId="9" fillId="0" borderId="0" xfId="0" applyFont="1" applyAlignment="1">
      <alignment horizontal="left" vertical="center" wrapText="1"/>
    </xf>
    <xf numFmtId="0" fontId="9" fillId="0" borderId="0" xfId="0" applyFont="1" applyAlignment="1">
      <alignment horizontal="left" vertical="center"/>
    </xf>
    <xf numFmtId="164" fontId="9" fillId="0" borderId="0" xfId="0" applyNumberFormat="1" applyFont="1" applyAlignment="1">
      <alignment horizontal="left" vertical="center"/>
    </xf>
    <xf numFmtId="164" fontId="9" fillId="0" borderId="0" xfId="0" applyNumberFormat="1" applyFont="1" applyAlignment="1" applyProtection="1">
      <alignment horizontal="left" vertical="center"/>
      <protection hidden="1"/>
    </xf>
    <xf numFmtId="0" fontId="30" fillId="0" borderId="0" xfId="0" applyFont="1" applyAlignment="1" applyProtection="1">
      <alignment horizontal="left" vertical="center"/>
      <protection locked="0"/>
    </xf>
    <xf numFmtId="0" fontId="7" fillId="0" borderId="0" xfId="0" applyFont="1" applyAlignment="1">
      <alignment horizontal="left"/>
    </xf>
    <xf numFmtId="164" fontId="30" fillId="4" borderId="27" xfId="0" applyNumberFormat="1" applyFont="1" applyFill="1" applyBorder="1" applyAlignment="1" applyProtection="1">
      <alignment horizontal="center" vertical="center"/>
      <protection hidden="1"/>
    </xf>
    <xf numFmtId="164" fontId="30" fillId="0" borderId="27" xfId="0" applyNumberFormat="1" applyFont="1" applyBorder="1" applyAlignment="1" applyProtection="1">
      <alignment horizontal="center" vertical="center" wrapText="1"/>
      <protection locked="0"/>
    </xf>
    <xf numFmtId="164" fontId="30" fillId="4" borderId="5" xfId="0" applyNumberFormat="1" applyFont="1" applyFill="1" applyBorder="1" applyAlignment="1" applyProtection="1">
      <alignment horizontal="center" vertical="center"/>
      <protection hidden="1"/>
    </xf>
    <xf numFmtId="164" fontId="30" fillId="0" borderId="5" xfId="0" applyNumberFormat="1" applyFont="1" applyBorder="1" applyAlignment="1" applyProtection="1">
      <alignment horizontal="center" vertical="center" wrapText="1"/>
      <protection locked="0"/>
    </xf>
    <xf numFmtId="0" fontId="30" fillId="0" borderId="36" xfId="0" applyFont="1" applyBorder="1" applyAlignment="1" applyProtection="1">
      <alignment horizontal="center" vertical="center"/>
      <protection locked="0"/>
    </xf>
    <xf numFmtId="164" fontId="9" fillId="0" borderId="5" xfId="1" applyNumberFormat="1" applyFont="1" applyBorder="1" applyAlignment="1" applyProtection="1">
      <alignment horizontal="center" vertical="center"/>
      <protection hidden="1"/>
    </xf>
    <xf numFmtId="0" fontId="24" fillId="0" borderId="0" xfId="0" applyFont="1" applyAlignment="1">
      <alignment horizontal="right" vertical="center"/>
    </xf>
    <xf numFmtId="0" fontId="9" fillId="0" borderId="11" xfId="0" applyFont="1" applyBorder="1" applyAlignment="1">
      <alignment horizontal="right" vertical="center"/>
    </xf>
    <xf numFmtId="14" fontId="30" fillId="0" borderId="1" xfId="3" applyFont="1" applyAlignment="1" applyProtection="1">
      <alignment horizontal="center" vertical="center" wrapText="1"/>
      <protection locked="0"/>
    </xf>
    <xf numFmtId="0" fontId="30" fillId="0" borderId="1" xfId="3" applyNumberFormat="1" applyFont="1" applyAlignment="1" applyProtection="1">
      <alignment horizontal="center" vertical="center" wrapText="1"/>
      <protection locked="0"/>
    </xf>
    <xf numFmtId="164" fontId="9" fillId="0" borderId="1" xfId="1" applyNumberFormat="1" applyFont="1" applyAlignment="1" applyProtection="1">
      <alignment horizontal="center" vertical="center"/>
      <protection hidden="1"/>
    </xf>
    <xf numFmtId="164" fontId="30" fillId="4" borderId="9" xfId="0" applyNumberFormat="1" applyFont="1" applyFill="1" applyBorder="1" applyAlignment="1" applyProtection="1">
      <alignment vertical="top" wrapText="1"/>
      <protection hidden="1"/>
    </xf>
    <xf numFmtId="0" fontId="30" fillId="5" borderId="10" xfId="0" applyFont="1" applyFill="1" applyBorder="1" applyAlignment="1" applyProtection="1">
      <alignment horizontal="center" vertical="top" wrapText="1"/>
      <protection locked="0"/>
    </xf>
    <xf numFmtId="0" fontId="30" fillId="0" borderId="0" xfId="0" applyFont="1" applyAlignment="1" applyProtection="1">
      <alignment horizontal="left" vertical="top" wrapText="1"/>
      <protection locked="0"/>
    </xf>
    <xf numFmtId="0" fontId="30" fillId="0" borderId="0" xfId="0" applyFont="1" applyAlignment="1" applyProtection="1">
      <alignment horizontal="left"/>
      <protection locked="0"/>
    </xf>
    <xf numFmtId="0" fontId="31" fillId="0" borderId="0" xfId="0" applyFont="1" applyAlignment="1" applyProtection="1">
      <alignment horizontal="left"/>
      <protection hidden="1"/>
    </xf>
    <xf numFmtId="0" fontId="9" fillId="0" borderId="0" xfId="0" applyFont="1" applyAlignment="1">
      <alignment horizontal="right"/>
    </xf>
    <xf numFmtId="0" fontId="13" fillId="0" borderId="0" xfId="6" applyFont="1"/>
    <xf numFmtId="0" fontId="20" fillId="11" borderId="0" xfId="6" applyFont="1" applyFill="1" applyAlignment="1">
      <alignment vertical="center"/>
    </xf>
    <xf numFmtId="0" fontId="7" fillId="11" borderId="0" xfId="6" applyFill="1" applyAlignment="1">
      <alignment vertical="center"/>
    </xf>
    <xf numFmtId="0" fontId="1" fillId="0" borderId="0" xfId="0" applyFont="1"/>
    <xf numFmtId="0" fontId="7" fillId="0" borderId="0" xfId="0" applyFont="1" applyAlignment="1">
      <alignment horizontal="center"/>
    </xf>
    <xf numFmtId="0" fontId="35" fillId="0" borderId="0" xfId="0" applyFont="1" applyAlignment="1" applyProtection="1">
      <alignment wrapText="1"/>
      <protection locked="0"/>
    </xf>
    <xf numFmtId="0" fontId="9" fillId="0" borderId="0" xfId="0" applyFont="1" applyAlignment="1" applyProtection="1">
      <alignment wrapText="1"/>
      <protection locked="0"/>
    </xf>
    <xf numFmtId="0" fontId="36" fillId="0" borderId="0" xfId="0" applyFont="1" applyAlignment="1" applyProtection="1">
      <alignment wrapText="1"/>
      <protection hidden="1"/>
    </xf>
    <xf numFmtId="0" fontId="30" fillId="0" borderId="0" xfId="0" applyFont="1" applyAlignment="1">
      <alignment wrapText="1"/>
    </xf>
    <xf numFmtId="0" fontId="31" fillId="0" borderId="0" xfId="0" applyFont="1" applyAlignment="1">
      <alignment wrapText="1"/>
    </xf>
    <xf numFmtId="0" fontId="28" fillId="0" borderId="0" xfId="0" applyFont="1" applyAlignment="1">
      <alignment wrapText="1"/>
    </xf>
    <xf numFmtId="0" fontId="38" fillId="0" borderId="0" xfId="0" applyFont="1" applyAlignment="1">
      <alignment wrapText="1"/>
    </xf>
    <xf numFmtId="0" fontId="5" fillId="0" borderId="0" xfId="0" applyFont="1" applyAlignment="1" applyProtection="1">
      <alignment wrapText="1"/>
      <protection hidden="1"/>
    </xf>
    <xf numFmtId="0" fontId="37" fillId="0" borderId="0" xfId="0" applyFont="1" applyAlignment="1" applyProtection="1">
      <alignment wrapText="1"/>
      <protection locked="0"/>
    </xf>
    <xf numFmtId="0" fontId="31" fillId="0" borderId="0" xfId="0" applyFont="1" applyAlignment="1" applyProtection="1">
      <alignment wrapText="1"/>
      <protection locked="0"/>
    </xf>
    <xf numFmtId="0" fontId="31" fillId="0" borderId="0" xfId="0" applyFont="1" applyAlignment="1" applyProtection="1">
      <alignment wrapText="1"/>
      <protection hidden="1"/>
    </xf>
    <xf numFmtId="0" fontId="9" fillId="0" borderId="50" xfId="0" applyFont="1" applyBorder="1" applyAlignment="1">
      <alignment horizontal="left" vertical="center" wrapText="1"/>
    </xf>
    <xf numFmtId="0" fontId="9" fillId="0" borderId="44" xfId="0" applyFont="1" applyBorder="1" applyAlignment="1">
      <alignment horizontal="left" vertical="center" wrapText="1"/>
    </xf>
    <xf numFmtId="164" fontId="30" fillId="0" borderId="0" xfId="0" applyNumberFormat="1" applyFont="1" applyAlignment="1">
      <alignment wrapText="1"/>
    </xf>
    <xf numFmtId="0" fontId="9" fillId="0" borderId="43" xfId="0" applyFont="1" applyBorder="1" applyAlignment="1">
      <alignment horizontal="left" vertical="center" wrapText="1"/>
    </xf>
    <xf numFmtId="0" fontId="9" fillId="0" borderId="0" xfId="0" applyFont="1" applyAlignment="1">
      <alignment horizontal="left" wrapText="1"/>
    </xf>
    <xf numFmtId="0" fontId="9" fillId="0" borderId="1" xfId="2" applyFont="1" applyAlignment="1">
      <alignment horizontal="center" vertical="center" wrapText="1"/>
    </xf>
    <xf numFmtId="0" fontId="9" fillId="5" borderId="1" xfId="0" applyFont="1" applyFill="1" applyBorder="1" applyAlignment="1">
      <alignment horizontal="center" vertical="center" wrapText="1"/>
    </xf>
    <xf numFmtId="0" fontId="9" fillId="0" borderId="39" xfId="2" applyFont="1" applyBorder="1" applyAlignment="1">
      <alignment horizontal="center" vertical="center" wrapText="1"/>
    </xf>
    <xf numFmtId="0" fontId="9" fillId="4" borderId="37" xfId="2" applyFont="1" applyFill="1" applyBorder="1" applyAlignment="1">
      <alignment horizontal="center" vertical="center" wrapText="1"/>
    </xf>
    <xf numFmtId="164" fontId="9" fillId="4" borderId="39" xfId="2" applyNumberFormat="1" applyFont="1" applyFill="1" applyBorder="1" applyAlignment="1">
      <alignment horizontal="center" vertical="center" wrapText="1"/>
    </xf>
    <xf numFmtId="0" fontId="9" fillId="0" borderId="39" xfId="2" applyFont="1" applyBorder="1" applyAlignment="1" applyProtection="1">
      <alignment horizontal="center" vertical="center" wrapText="1"/>
      <protection hidden="1"/>
    </xf>
    <xf numFmtId="0" fontId="9" fillId="4" borderId="39" xfId="2" applyFont="1" applyFill="1" applyBorder="1" applyAlignment="1" applyProtection="1">
      <alignment horizontal="center" vertical="center" wrapText="1"/>
      <protection hidden="1"/>
    </xf>
    <xf numFmtId="0" fontId="30" fillId="0" borderId="0" xfId="0" applyFont="1" applyAlignment="1">
      <alignment vertical="top" wrapText="1"/>
    </xf>
    <xf numFmtId="0" fontId="9" fillId="0" borderId="11" xfId="0" applyFont="1" applyBorder="1" applyAlignment="1">
      <alignment horizontal="right" vertical="top" wrapText="1"/>
    </xf>
    <xf numFmtId="2" fontId="9" fillId="0" borderId="11" xfId="0" applyNumberFormat="1" applyFont="1" applyBorder="1" applyAlignment="1">
      <alignment horizontal="right" vertical="top" wrapText="1"/>
    </xf>
    <xf numFmtId="164" fontId="9" fillId="0" borderId="1" xfId="5" applyNumberFormat="1" applyFont="1" applyFill="1" applyBorder="1" applyAlignment="1" applyProtection="1">
      <alignment horizontal="center" vertical="top" wrapText="1"/>
      <protection hidden="1"/>
    </xf>
    <xf numFmtId="0" fontId="30" fillId="0" borderId="0" xfId="0" applyFont="1" applyAlignment="1">
      <alignment horizontal="left" wrapText="1"/>
    </xf>
    <xf numFmtId="2" fontId="30" fillId="0" borderId="0" xfId="0" applyNumberFormat="1" applyFont="1" applyAlignment="1">
      <alignment wrapText="1"/>
    </xf>
    <xf numFmtId="0" fontId="30" fillId="5" borderId="36" xfId="0" applyFont="1" applyFill="1" applyBorder="1" applyAlignment="1">
      <alignment horizontal="left" vertical="center" wrapText="1"/>
    </xf>
    <xf numFmtId="0" fontId="30" fillId="5" borderId="0" xfId="0" applyFont="1" applyFill="1" applyAlignment="1" applyProtection="1">
      <alignment wrapText="1"/>
      <protection hidden="1"/>
    </xf>
    <xf numFmtId="4" fontId="30" fillId="5" borderId="0" xfId="0" applyNumberFormat="1" applyFont="1" applyFill="1" applyAlignment="1" applyProtection="1">
      <alignment horizontal="center" wrapText="1"/>
      <protection hidden="1"/>
    </xf>
    <xf numFmtId="167" fontId="30" fillId="5" borderId="0" xfId="0" applyNumberFormat="1" applyFont="1" applyFill="1" applyAlignment="1">
      <alignment horizontal="left" vertical="center" wrapText="1"/>
    </xf>
    <xf numFmtId="167" fontId="30" fillId="5" borderId="8" xfId="0" applyNumberFormat="1" applyFont="1" applyFill="1" applyBorder="1" applyAlignment="1" applyProtection="1">
      <alignment horizontal="center" wrapText="1"/>
      <protection hidden="1"/>
    </xf>
    <xf numFmtId="0" fontId="30" fillId="13" borderId="6" xfId="0" applyFont="1" applyFill="1" applyBorder="1" applyAlignment="1" applyProtection="1">
      <alignment vertical="top" wrapText="1"/>
      <protection locked="0"/>
    </xf>
    <xf numFmtId="0" fontId="30" fillId="0" borderId="35" xfId="0" applyFont="1" applyBorder="1" applyAlignment="1">
      <alignment wrapText="1"/>
    </xf>
    <xf numFmtId="164" fontId="9" fillId="0" borderId="42" xfId="0" applyNumberFormat="1" applyFont="1" applyBorder="1" applyAlignment="1">
      <alignment horizontal="center" vertical="center" wrapText="1"/>
    </xf>
    <xf numFmtId="164" fontId="9" fillId="0" borderId="16" xfId="0" applyNumberFormat="1" applyFont="1" applyBorder="1" applyAlignment="1">
      <alignment horizontal="center" vertical="center" wrapText="1"/>
    </xf>
    <xf numFmtId="164" fontId="9" fillId="0" borderId="0" xfId="0" applyNumberFormat="1" applyFont="1" applyAlignment="1">
      <alignment horizontal="center" vertical="center" wrapText="1"/>
    </xf>
    <xf numFmtId="0" fontId="9" fillId="0" borderId="0" xfId="0" applyFont="1" applyAlignment="1">
      <alignment vertical="center" wrapText="1"/>
    </xf>
    <xf numFmtId="0" fontId="9" fillId="0" borderId="0" xfId="0" applyFont="1" applyAlignment="1">
      <alignment wrapText="1"/>
    </xf>
    <xf numFmtId="0" fontId="30" fillId="5" borderId="27" xfId="0" applyFont="1" applyFill="1" applyBorder="1" applyAlignment="1">
      <alignment horizontal="left" vertical="center" wrapText="1"/>
    </xf>
    <xf numFmtId="0" fontId="30" fillId="5" borderId="6" xfId="0" applyFont="1" applyFill="1" applyBorder="1" applyAlignment="1" applyProtection="1">
      <alignment wrapText="1"/>
      <protection hidden="1"/>
    </xf>
    <xf numFmtId="167" fontId="30" fillId="5" borderId="6" xfId="0" applyNumberFormat="1" applyFont="1" applyFill="1" applyBorder="1" applyAlignment="1">
      <alignment horizontal="left" vertical="center" wrapText="1"/>
    </xf>
    <xf numFmtId="167" fontId="30" fillId="5" borderId="10" xfId="0" applyNumberFormat="1" applyFont="1" applyFill="1" applyBorder="1" applyAlignment="1" applyProtection="1">
      <alignment horizontal="center" wrapText="1"/>
      <protection hidden="1"/>
    </xf>
    <xf numFmtId="0" fontId="9" fillId="0" borderId="6" xfId="0" applyFont="1" applyBorder="1" applyAlignment="1">
      <alignment vertical="center" wrapText="1"/>
    </xf>
    <xf numFmtId="0" fontId="30" fillId="0" borderId="6" xfId="0" applyFont="1" applyBorder="1" applyAlignment="1">
      <alignment vertical="center" wrapText="1"/>
    </xf>
    <xf numFmtId="0" fontId="30" fillId="0" borderId="6" xfId="0" applyFont="1" applyBorder="1" applyAlignment="1">
      <alignment wrapText="1"/>
    </xf>
    <xf numFmtId="0" fontId="9" fillId="0" borderId="6" xfId="0" applyFont="1" applyBorder="1" applyAlignment="1">
      <alignment horizontal="right" wrapText="1"/>
    </xf>
    <xf numFmtId="44" fontId="9" fillId="0" borderId="49" xfId="5" applyFont="1" applyBorder="1" applyAlignment="1" applyProtection="1">
      <alignment horizontal="center" wrapText="1"/>
      <protection hidden="1"/>
    </xf>
    <xf numFmtId="0" fontId="39" fillId="0" borderId="0" xfId="0" applyFont="1" applyAlignment="1" applyProtection="1">
      <alignment wrapText="1"/>
      <protection locked="0"/>
    </xf>
    <xf numFmtId="0" fontId="41" fillId="0" borderId="0" xfId="6" applyFont="1"/>
    <xf numFmtId="0" fontId="7" fillId="0" borderId="0" xfId="6" applyAlignment="1">
      <alignment horizontal="left" vertical="top" wrapText="1" indent="1"/>
    </xf>
    <xf numFmtId="0" fontId="26" fillId="12" borderId="0" xfId="6" applyFont="1" applyFill="1" applyAlignment="1">
      <alignment horizontal="left" vertical="center" indent="1"/>
    </xf>
    <xf numFmtId="0" fontId="21" fillId="7" borderId="0" xfId="6" applyFont="1" applyFill="1" applyAlignment="1">
      <alignment horizontal="center" vertical="center"/>
    </xf>
    <xf numFmtId="0" fontId="23" fillId="7" borderId="0" xfId="7" applyFill="1"/>
    <xf numFmtId="0" fontId="4" fillId="8" borderId="0" xfId="4" applyFill="1" applyAlignment="1" applyProtection="1">
      <alignment horizontal="left" vertical="center" indent="1"/>
    </xf>
    <xf numFmtId="0" fontId="23" fillId="8" borderId="0" xfId="7" applyFill="1" applyAlignment="1">
      <alignment horizontal="left" vertical="center" indent="1"/>
    </xf>
    <xf numFmtId="0" fontId="22" fillId="9" borderId="0" xfId="6" applyFont="1" applyFill="1" applyAlignment="1">
      <alignment horizontal="left" vertical="center"/>
    </xf>
    <xf numFmtId="0" fontId="6" fillId="10" borderId="0" xfId="6" applyFont="1" applyFill="1" applyAlignment="1">
      <alignment horizontal="left" vertical="center" indent="1"/>
    </xf>
    <xf numFmtId="0" fontId="1" fillId="10" borderId="0" xfId="6" applyFont="1" applyFill="1" applyAlignment="1">
      <alignment horizontal="left" vertical="center" indent="1"/>
    </xf>
    <xf numFmtId="0" fontId="1" fillId="0" borderId="0" xfId="6" applyFont="1" applyAlignment="1">
      <alignment horizontal="left" vertical="center" wrapText="1" indent="1"/>
    </xf>
    <xf numFmtId="0" fontId="27" fillId="0" borderId="0" xfId="6" applyFont="1" applyAlignment="1">
      <alignment horizontal="center"/>
    </xf>
    <xf numFmtId="0" fontId="9" fillId="2" borderId="18" xfId="0" applyFont="1" applyFill="1" applyBorder="1" applyAlignment="1" applyProtection="1">
      <alignment horizontal="center" vertical="center"/>
      <protection hidden="1"/>
    </xf>
    <xf numFmtId="0" fontId="9" fillId="2" borderId="19" xfId="0" applyFont="1" applyFill="1" applyBorder="1" applyAlignment="1" applyProtection="1">
      <alignment horizontal="center" vertical="center"/>
      <protection hidden="1"/>
    </xf>
    <xf numFmtId="0" fontId="9" fillId="2" borderId="16" xfId="0" applyFont="1" applyFill="1" applyBorder="1" applyAlignment="1" applyProtection="1">
      <alignment horizontal="center" vertical="center"/>
      <protection hidden="1"/>
    </xf>
    <xf numFmtId="0" fontId="9" fillId="2" borderId="13" xfId="0" applyFont="1" applyFill="1" applyBorder="1" applyAlignment="1" applyProtection="1">
      <alignment horizontal="center" vertical="center"/>
      <protection hidden="1"/>
    </xf>
    <xf numFmtId="0" fontId="9" fillId="2" borderId="17" xfId="0" applyFont="1" applyFill="1" applyBorder="1" applyAlignment="1" applyProtection="1">
      <alignment horizontal="center" vertical="center"/>
      <protection hidden="1"/>
    </xf>
    <xf numFmtId="0" fontId="9" fillId="2" borderId="14" xfId="0" applyFont="1" applyFill="1" applyBorder="1" applyAlignment="1" applyProtection="1">
      <alignment horizontal="center" vertical="center"/>
      <protection hidden="1"/>
    </xf>
    <xf numFmtId="0" fontId="1" fillId="6" borderId="18" xfId="0" applyFont="1" applyFill="1" applyBorder="1" applyAlignment="1" applyProtection="1">
      <alignment horizontal="center" vertical="center" wrapText="1"/>
      <protection hidden="1"/>
    </xf>
    <xf numFmtId="0" fontId="1" fillId="6" borderId="19" xfId="0" applyFont="1" applyFill="1" applyBorder="1" applyAlignment="1" applyProtection="1">
      <alignment horizontal="center" vertical="center" wrapText="1"/>
      <protection hidden="1"/>
    </xf>
    <xf numFmtId="0" fontId="1" fillId="6" borderId="16" xfId="0" applyFont="1" applyFill="1" applyBorder="1" applyAlignment="1" applyProtection="1">
      <alignment horizontal="center" vertical="center" wrapText="1"/>
      <protection hidden="1"/>
    </xf>
    <xf numFmtId="0" fontId="1" fillId="6" borderId="13" xfId="0" applyFont="1" applyFill="1" applyBorder="1" applyAlignment="1" applyProtection="1">
      <alignment horizontal="center" vertical="center" wrapText="1"/>
      <protection hidden="1"/>
    </xf>
    <xf numFmtId="0" fontId="1" fillId="6" borderId="34" xfId="0" applyFont="1" applyFill="1" applyBorder="1" applyAlignment="1" applyProtection="1">
      <alignment horizontal="center" vertical="center" wrapText="1"/>
      <protection hidden="1"/>
    </xf>
    <xf numFmtId="0" fontId="1" fillId="6" borderId="15" xfId="0" applyFont="1" applyFill="1" applyBorder="1" applyAlignment="1" applyProtection="1">
      <alignment horizontal="center" vertical="center" wrapText="1"/>
      <protection hidden="1"/>
    </xf>
    <xf numFmtId="0" fontId="1" fillId="6" borderId="18" xfId="0" applyFont="1" applyFill="1" applyBorder="1" applyAlignment="1" applyProtection="1">
      <alignment horizontal="left" wrapText="1"/>
      <protection hidden="1"/>
    </xf>
    <xf numFmtId="0" fontId="1" fillId="6" borderId="16" xfId="0" applyFont="1" applyFill="1" applyBorder="1" applyAlignment="1" applyProtection="1">
      <alignment horizontal="left" wrapText="1"/>
      <protection hidden="1"/>
    </xf>
    <xf numFmtId="0" fontId="1" fillId="6" borderId="17" xfId="0" applyFont="1" applyFill="1" applyBorder="1" applyAlignment="1" applyProtection="1">
      <alignment horizontal="left" wrapText="1"/>
      <protection hidden="1"/>
    </xf>
    <xf numFmtId="166" fontId="0" fillId="4" borderId="19" xfId="0" applyNumberFormat="1" applyFill="1" applyBorder="1" applyAlignment="1" applyProtection="1">
      <alignment horizontal="center" vertical="center"/>
      <protection hidden="1"/>
    </xf>
    <xf numFmtId="166" fontId="0" fillId="4" borderId="13" xfId="0" applyNumberFormat="1" applyFill="1" applyBorder="1" applyAlignment="1" applyProtection="1">
      <alignment horizontal="center" vertical="center"/>
      <protection hidden="1"/>
    </xf>
    <xf numFmtId="166" fontId="0" fillId="4" borderId="14" xfId="0" applyNumberFormat="1" applyFill="1" applyBorder="1" applyAlignment="1" applyProtection="1">
      <alignment horizontal="center" vertical="center"/>
      <protection hidden="1"/>
    </xf>
    <xf numFmtId="0" fontId="1" fillId="6" borderId="18" xfId="0" applyFont="1" applyFill="1" applyBorder="1" applyAlignment="1" applyProtection="1">
      <alignment horizontal="center" vertical="center"/>
      <protection hidden="1"/>
    </xf>
    <xf numFmtId="0" fontId="1" fillId="6" borderId="19" xfId="0" applyFont="1" applyFill="1" applyBorder="1" applyAlignment="1" applyProtection="1">
      <alignment horizontal="center" vertical="center"/>
      <protection hidden="1"/>
    </xf>
    <xf numFmtId="0" fontId="1" fillId="6" borderId="16" xfId="0" applyFont="1" applyFill="1" applyBorder="1" applyAlignment="1" applyProtection="1">
      <alignment horizontal="center" vertical="center"/>
      <protection hidden="1"/>
    </xf>
    <xf numFmtId="0" fontId="1" fillId="6" borderId="13" xfId="0" applyFont="1" applyFill="1" applyBorder="1" applyAlignment="1" applyProtection="1">
      <alignment horizontal="center" vertical="center"/>
      <protection hidden="1"/>
    </xf>
    <xf numFmtId="0" fontId="1" fillId="6" borderId="17" xfId="0" applyFont="1" applyFill="1" applyBorder="1" applyAlignment="1" applyProtection="1">
      <alignment horizontal="center" vertical="center"/>
      <protection hidden="1"/>
    </xf>
    <xf numFmtId="0" fontId="1" fillId="6" borderId="14" xfId="0" applyFont="1" applyFill="1" applyBorder="1" applyAlignment="1" applyProtection="1">
      <alignment horizontal="center" vertical="center"/>
      <protection hidden="1"/>
    </xf>
    <xf numFmtId="0" fontId="9" fillId="4" borderId="23" xfId="0" applyFont="1" applyFill="1" applyBorder="1" applyAlignment="1">
      <alignment horizontal="center" vertical="center"/>
    </xf>
    <xf numFmtId="0" fontId="9" fillId="4" borderId="38" xfId="0" applyFont="1" applyFill="1" applyBorder="1" applyAlignment="1">
      <alignment horizontal="center" vertical="center"/>
    </xf>
    <xf numFmtId="0" fontId="30" fillId="0" borderId="5" xfId="0" applyFont="1" applyBorder="1" applyAlignment="1" applyProtection="1">
      <alignment horizontal="center" vertical="top" wrapText="1"/>
      <protection locked="0"/>
    </xf>
    <xf numFmtId="0" fontId="30" fillId="0" borderId="28" xfId="0" applyFont="1" applyBorder="1" applyAlignment="1" applyProtection="1">
      <alignment horizontal="center" vertical="top" wrapText="1"/>
      <protection locked="0"/>
    </xf>
    <xf numFmtId="0" fontId="30" fillId="0" borderId="12" xfId="0" applyFont="1" applyBorder="1" applyAlignment="1" applyProtection="1">
      <alignment horizontal="center" vertical="top" wrapText="1"/>
      <protection locked="0"/>
    </xf>
    <xf numFmtId="0" fontId="9" fillId="0" borderId="26" xfId="0" applyFont="1" applyBorder="1" applyAlignment="1">
      <alignment horizontal="center" vertical="center"/>
    </xf>
    <xf numFmtId="0" fontId="9" fillId="0" borderId="11" xfId="0" applyFont="1" applyBorder="1" applyAlignment="1">
      <alignment horizontal="center" vertical="center"/>
    </xf>
    <xf numFmtId="0" fontId="9" fillId="0" borderId="29" xfId="0" applyFont="1" applyBorder="1" applyAlignment="1">
      <alignment horizontal="center" vertical="center"/>
    </xf>
    <xf numFmtId="0" fontId="9" fillId="0" borderId="41" xfId="0" applyFont="1" applyBorder="1" applyAlignment="1">
      <alignment horizontal="center" vertical="center"/>
    </xf>
    <xf numFmtId="0" fontId="9" fillId="0" borderId="35" xfId="0" applyFont="1" applyBorder="1" applyAlignment="1">
      <alignment horizontal="center" vertical="center"/>
    </xf>
    <xf numFmtId="0" fontId="9" fillId="0" borderId="37" xfId="0" applyFont="1" applyBorder="1" applyAlignment="1">
      <alignment horizontal="center" vertical="center"/>
    </xf>
    <xf numFmtId="0" fontId="30" fillId="0" borderId="47" xfId="0" applyFont="1" applyBorder="1" applyAlignment="1" applyProtection="1">
      <alignment horizontal="center" vertical="top" wrapText="1"/>
      <protection locked="0"/>
    </xf>
    <xf numFmtId="0" fontId="30" fillId="0" borderId="30" xfId="0" applyFont="1" applyBorder="1" applyAlignment="1" applyProtection="1">
      <alignment horizontal="center" vertical="top" wrapText="1"/>
      <protection locked="0"/>
    </xf>
    <xf numFmtId="0" fontId="30" fillId="0" borderId="48" xfId="0" applyFont="1" applyBorder="1" applyAlignment="1" applyProtection="1">
      <alignment horizontal="center" vertical="top" wrapText="1"/>
      <protection locked="0"/>
    </xf>
    <xf numFmtId="0" fontId="9" fillId="0" borderId="0" xfId="0" applyFont="1" applyAlignment="1">
      <alignment horizontal="left"/>
    </xf>
    <xf numFmtId="0" fontId="30" fillId="0" borderId="0" xfId="0" applyFont="1" applyAlignment="1">
      <alignment horizontal="left"/>
    </xf>
    <xf numFmtId="44" fontId="24" fillId="0" borderId="24" xfId="5" applyFont="1" applyBorder="1" applyAlignment="1">
      <alignment horizontal="left" vertical="center"/>
    </xf>
    <xf numFmtId="44" fontId="24" fillId="0" borderId="33" xfId="5" applyFont="1" applyBorder="1" applyAlignment="1">
      <alignment horizontal="left" vertical="center"/>
    </xf>
    <xf numFmtId="44" fontId="24" fillId="0" borderId="25" xfId="5" applyFont="1" applyBorder="1" applyAlignment="1">
      <alignment horizontal="left" vertical="center"/>
    </xf>
    <xf numFmtId="164" fontId="9" fillId="0" borderId="24" xfId="0" applyNumberFormat="1" applyFont="1" applyBorder="1" applyAlignment="1">
      <alignment horizontal="left" vertical="center"/>
    </xf>
    <xf numFmtId="164" fontId="9" fillId="0" borderId="33" xfId="0" applyNumberFormat="1" applyFont="1" applyBorder="1" applyAlignment="1">
      <alignment horizontal="left" vertical="center"/>
    </xf>
    <xf numFmtId="164" fontId="9" fillId="0" borderId="25" xfId="0" applyNumberFormat="1" applyFont="1" applyBorder="1" applyAlignment="1">
      <alignment horizontal="left" vertical="center"/>
    </xf>
    <xf numFmtId="0" fontId="9" fillId="0" borderId="11" xfId="0" applyFont="1" applyBorder="1" applyAlignment="1">
      <alignment horizontal="left" vertical="center"/>
    </xf>
    <xf numFmtId="0" fontId="9" fillId="0" borderId="0" xfId="0" applyFont="1" applyAlignment="1">
      <alignment horizontal="left" vertical="center"/>
    </xf>
    <xf numFmtId="0" fontId="30" fillId="0" borderId="6" xfId="0" applyFont="1" applyBorder="1" applyAlignment="1" applyProtection="1">
      <alignment horizontal="left" vertical="center"/>
      <protection locked="0"/>
    </xf>
    <xf numFmtId="0" fontId="9" fillId="0" borderId="0" xfId="0" applyFont="1" applyAlignment="1" applyProtection="1">
      <alignment horizontal="left"/>
      <protection hidden="1"/>
    </xf>
    <xf numFmtId="0" fontId="9" fillId="0" borderId="11" xfId="0" applyFont="1" applyBorder="1" applyAlignment="1">
      <alignment horizontal="left"/>
    </xf>
    <xf numFmtId="0" fontId="30" fillId="0" borderId="5" xfId="0" applyFont="1" applyBorder="1" applyAlignment="1" applyProtection="1">
      <alignment horizontal="center" vertical="center" wrapText="1"/>
      <protection locked="0"/>
    </xf>
    <xf numFmtId="0" fontId="30" fillId="0" borderId="12" xfId="0" applyFont="1" applyBorder="1" applyAlignment="1" applyProtection="1">
      <alignment horizontal="center" vertical="center" wrapText="1"/>
      <protection locked="0"/>
    </xf>
    <xf numFmtId="0" fontId="9" fillId="4" borderId="20" xfId="0" applyFont="1" applyFill="1" applyBorder="1" applyAlignment="1">
      <alignment horizontal="left" vertical="center" indent="2"/>
    </xf>
    <xf numFmtId="0" fontId="9" fillId="4" borderId="19" xfId="0" applyFont="1" applyFill="1" applyBorder="1" applyAlignment="1">
      <alignment horizontal="left" vertical="center" indent="2"/>
    </xf>
    <xf numFmtId="0" fontId="9" fillId="4" borderId="28" xfId="0" applyFont="1" applyFill="1" applyBorder="1" applyAlignment="1">
      <alignment horizontal="left" vertical="center" indent="2"/>
    </xf>
    <xf numFmtId="0" fontId="9" fillId="4" borderId="21" xfId="0" applyFont="1" applyFill="1" applyBorder="1" applyAlignment="1">
      <alignment horizontal="left" vertical="center" indent="2"/>
    </xf>
    <xf numFmtId="14" fontId="9" fillId="0" borderId="32" xfId="0" applyNumberFormat="1" applyFont="1" applyBorder="1" applyAlignment="1" applyProtection="1">
      <alignment horizontal="left" vertical="center" indent="2"/>
      <protection locked="0"/>
    </xf>
    <xf numFmtId="14" fontId="9" fillId="0" borderId="22" xfId="0" applyNumberFormat="1" applyFont="1" applyBorder="1" applyAlignment="1" applyProtection="1">
      <alignment horizontal="left" vertical="center" indent="2"/>
      <protection locked="0"/>
    </xf>
    <xf numFmtId="0" fontId="34" fillId="0" borderId="5" xfId="4" applyFont="1" applyBorder="1" applyAlignment="1" applyProtection="1">
      <alignment horizontal="center" vertical="center"/>
    </xf>
    <xf numFmtId="0" fontId="34" fillId="0" borderId="28" xfId="4" applyFont="1" applyBorder="1" applyAlignment="1" applyProtection="1">
      <alignment horizontal="center" vertical="center"/>
    </xf>
    <xf numFmtId="0" fontId="9" fillId="0" borderId="26" xfId="2" applyFont="1" applyBorder="1">
      <alignment horizontal="center" vertical="center"/>
    </xf>
    <xf numFmtId="0" fontId="9" fillId="0" borderId="41" xfId="2" applyFont="1" applyBorder="1">
      <alignment horizontal="center" vertical="center"/>
    </xf>
    <xf numFmtId="0" fontId="9" fillId="0" borderId="1" xfId="2" applyFont="1">
      <alignment horizontal="center" vertical="center"/>
    </xf>
    <xf numFmtId="0" fontId="9" fillId="0" borderId="39" xfId="2" applyFont="1" applyBorder="1">
      <alignment horizontal="center" vertical="center"/>
    </xf>
    <xf numFmtId="0" fontId="9" fillId="0" borderId="23" xfId="2" applyFont="1" applyBorder="1" applyAlignment="1">
      <alignment horizontal="center" vertical="center" wrapText="1"/>
    </xf>
    <xf numFmtId="0" fontId="9" fillId="0" borderId="38" xfId="2" applyFont="1" applyBorder="1">
      <alignment horizontal="center" vertical="center"/>
    </xf>
    <xf numFmtId="0" fontId="9" fillId="0" borderId="23" xfId="2" applyFont="1" applyBorder="1">
      <alignment horizontal="center" vertical="center"/>
    </xf>
    <xf numFmtId="0" fontId="9" fillId="0" borderId="26" xfId="2" applyFont="1" applyBorder="1" applyAlignment="1">
      <alignment horizontal="center" vertical="center" wrapText="1"/>
    </xf>
    <xf numFmtId="0" fontId="9" fillId="0" borderId="29" xfId="2" applyFont="1" applyBorder="1" applyAlignment="1">
      <alignment horizontal="center" vertical="center" wrapText="1"/>
    </xf>
    <xf numFmtId="0" fontId="9" fillId="0" borderId="41" xfId="2" applyFont="1" applyBorder="1" applyAlignment="1">
      <alignment horizontal="center" vertical="center" wrapText="1"/>
    </xf>
    <xf numFmtId="0" fontId="9" fillId="0" borderId="37" xfId="2" applyFont="1" applyBorder="1" applyAlignment="1">
      <alignment horizontal="center" vertical="center" wrapText="1"/>
    </xf>
    <xf numFmtId="0" fontId="9" fillId="0" borderId="38" xfId="2" applyFont="1" applyBorder="1" applyAlignment="1">
      <alignment horizontal="center" vertical="center" wrapText="1"/>
    </xf>
    <xf numFmtId="0" fontId="30" fillId="0" borderId="27" xfId="0" applyFont="1" applyBorder="1" applyAlignment="1" applyProtection="1">
      <alignment horizontal="center" vertical="center" wrapText="1"/>
      <protection locked="0"/>
    </xf>
    <xf numFmtId="0" fontId="30" fillId="0" borderId="10" xfId="0" applyFont="1" applyBorder="1" applyAlignment="1" applyProtection="1">
      <alignment horizontal="center" vertical="center" wrapText="1"/>
      <protection locked="0"/>
    </xf>
    <xf numFmtId="0" fontId="9" fillId="0" borderId="11" xfId="0" applyFont="1" applyBorder="1" applyAlignment="1">
      <alignment horizontal="center" vertical="center" wrapText="1"/>
    </xf>
    <xf numFmtId="0" fontId="9" fillId="0" borderId="11" xfId="0" applyFont="1" applyBorder="1" applyAlignment="1">
      <alignment horizontal="center" wrapText="1"/>
    </xf>
    <xf numFmtId="0" fontId="9" fillId="0" borderId="1" xfId="2" applyFont="1" applyAlignment="1">
      <alignment horizontal="center" vertical="center" wrapText="1"/>
    </xf>
    <xf numFmtId="0" fontId="9" fillId="0" borderId="39" xfId="2" applyFont="1" applyBorder="1" applyAlignment="1">
      <alignment horizontal="center" vertical="center" wrapText="1"/>
    </xf>
    <xf numFmtId="0" fontId="9" fillId="4" borderId="30" xfId="0" applyFont="1" applyFill="1" applyBorder="1" applyAlignment="1">
      <alignment horizontal="left" vertical="center" wrapText="1"/>
    </xf>
    <xf numFmtId="0" fontId="9" fillId="4" borderId="31" xfId="0" applyFont="1" applyFill="1" applyBorder="1" applyAlignment="1">
      <alignment horizontal="left" vertical="center" wrapText="1"/>
    </xf>
    <xf numFmtId="0" fontId="9" fillId="4" borderId="28" xfId="0" applyFont="1" applyFill="1" applyBorder="1" applyAlignment="1">
      <alignment horizontal="left" vertical="center" wrapText="1"/>
    </xf>
    <xf numFmtId="0" fontId="9" fillId="4" borderId="21" xfId="0" applyFont="1" applyFill="1" applyBorder="1" applyAlignment="1">
      <alignment horizontal="left" vertical="center" wrapText="1"/>
    </xf>
    <xf numFmtId="0" fontId="9" fillId="0" borderId="1" xfId="0" applyFont="1" applyBorder="1" applyAlignment="1" applyProtection="1">
      <alignment horizontal="center" vertical="center" wrapText="1"/>
      <protection locked="0"/>
    </xf>
    <xf numFmtId="0" fontId="9" fillId="0" borderId="39" xfId="0" applyFont="1" applyBorder="1" applyAlignment="1" applyProtection="1">
      <alignment horizontal="center" vertical="center" wrapText="1"/>
      <protection locked="0"/>
    </xf>
    <xf numFmtId="0" fontId="9" fillId="0" borderId="5" xfId="4" applyFont="1" applyBorder="1" applyAlignment="1" applyProtection="1">
      <alignment horizontal="center" vertical="center" wrapText="1"/>
    </xf>
    <xf numFmtId="0" fontId="9" fillId="0" borderId="28" xfId="4" applyFont="1" applyBorder="1" applyAlignment="1" applyProtection="1">
      <alignment horizontal="center" vertical="center" wrapText="1"/>
    </xf>
    <xf numFmtId="0" fontId="9" fillId="0" borderId="12" xfId="4" applyFont="1" applyBorder="1" applyAlignment="1" applyProtection="1">
      <alignment horizontal="center" vertical="center" wrapText="1"/>
    </xf>
    <xf numFmtId="0" fontId="9" fillId="0" borderId="26" xfId="2" applyFont="1" applyBorder="1" applyAlignment="1" applyProtection="1">
      <alignment horizontal="center" vertical="center" wrapText="1"/>
      <protection hidden="1"/>
    </xf>
    <xf numFmtId="0" fontId="9" fillId="0" borderId="29" xfId="2" applyFont="1" applyBorder="1" applyAlignment="1" applyProtection="1">
      <alignment horizontal="center" vertical="center" wrapText="1"/>
      <protection hidden="1"/>
    </xf>
    <xf numFmtId="165" fontId="9" fillId="0" borderId="54" xfId="0" applyNumberFormat="1" applyFont="1" applyBorder="1" applyAlignment="1" applyProtection="1">
      <alignment horizontal="left" vertical="center" wrapText="1"/>
      <protection locked="0"/>
    </xf>
    <xf numFmtId="165" fontId="9" fillId="0" borderId="32" xfId="0" applyNumberFormat="1" applyFont="1" applyBorder="1" applyAlignment="1" applyProtection="1">
      <alignment horizontal="left" vertical="center" wrapText="1"/>
      <protection locked="0"/>
    </xf>
    <xf numFmtId="165" fontId="9" fillId="0" borderId="22" xfId="0" applyNumberFormat="1" applyFont="1" applyBorder="1" applyAlignment="1" applyProtection="1">
      <alignment horizontal="left" vertical="center" wrapText="1"/>
      <protection locked="0"/>
    </xf>
    <xf numFmtId="0" fontId="9" fillId="5" borderId="5" xfId="0" applyFont="1" applyFill="1" applyBorder="1" applyAlignment="1">
      <alignment horizontal="center" vertical="top" wrapText="1"/>
    </xf>
    <xf numFmtId="0" fontId="9" fillId="5" borderId="28" xfId="0" applyFont="1" applyFill="1" applyBorder="1" applyAlignment="1">
      <alignment horizontal="center" vertical="top" wrapText="1"/>
    </xf>
    <xf numFmtId="0" fontId="9" fillId="5" borderId="12" xfId="0" applyFont="1" applyFill="1" applyBorder="1" applyAlignment="1">
      <alignment horizontal="center" vertical="top" wrapText="1"/>
    </xf>
    <xf numFmtId="0" fontId="24" fillId="0" borderId="13" xfId="0" applyFont="1" applyBorder="1" applyAlignment="1">
      <alignment horizontal="center" vertical="center" wrapText="1"/>
    </xf>
    <xf numFmtId="164" fontId="24" fillId="0" borderId="51" xfId="0" applyNumberFormat="1" applyFont="1" applyBorder="1" applyAlignment="1">
      <alignment horizontal="center" vertical="center" wrapText="1"/>
    </xf>
    <xf numFmtId="164" fontId="24" fillId="0" borderId="52" xfId="0" applyNumberFormat="1" applyFont="1" applyBorder="1" applyAlignment="1">
      <alignment horizontal="center" vertical="center" wrapText="1"/>
    </xf>
    <xf numFmtId="0" fontId="9" fillId="4" borderId="23" xfId="0" applyFont="1" applyFill="1" applyBorder="1" applyAlignment="1">
      <alignment horizontal="center" vertical="center" wrapText="1"/>
    </xf>
    <xf numFmtId="0" fontId="9" fillId="4" borderId="38" xfId="0" applyFont="1" applyFill="1" applyBorder="1" applyAlignment="1">
      <alignment horizontal="center" vertical="center" wrapText="1"/>
    </xf>
    <xf numFmtId="0" fontId="9" fillId="0" borderId="29"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11" xfId="0" applyFont="1" applyBorder="1" applyAlignment="1">
      <alignment horizontal="right" vertical="top" wrapText="1"/>
    </xf>
    <xf numFmtId="0" fontId="9" fillId="0" borderId="29" xfId="0" applyFont="1" applyBorder="1" applyAlignment="1">
      <alignment horizontal="right" vertical="top" wrapText="1"/>
    </xf>
    <xf numFmtId="0" fontId="30" fillId="0" borderId="0" xfId="0" applyFont="1" applyAlignment="1">
      <alignment horizontal="left" wrapText="1"/>
    </xf>
  </cellXfs>
  <cellStyles count="8">
    <cellStyle name="Bordure-gras" xfId="1" xr:uid="{00000000-0005-0000-0000-000000000000}"/>
    <cellStyle name="Bordure-gras-centré" xfId="2" xr:uid="{00000000-0005-0000-0000-000001000000}"/>
    <cellStyle name="Centré-horizontalement-verticalement" xfId="3" xr:uid="{00000000-0005-0000-0000-000002000000}"/>
    <cellStyle name="Lien hypertexte" xfId="4" builtinId="8"/>
    <cellStyle name="Lien hypertexte 2" xfId="7" xr:uid="{C68A9177-9B88-4A5F-B788-8F80948E7E2F}"/>
    <cellStyle name="Monétaire" xfId="5" builtinId="4"/>
    <cellStyle name="Normal" xfId="0" builtinId="0"/>
    <cellStyle name="Normal 2" xfId="6" xr:uid="{989E534D-0ECC-43BB-AD4C-535181F55A19}"/>
  </cellStyles>
  <dxfs count="0"/>
  <tableStyles count="0" defaultTableStyle="TableStyleMedium2"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1.xml"/><Relationship Id="rId2" Type="http://schemas.openxmlformats.org/officeDocument/2006/relationships/worksheet" Target="worksheets/sheet2.xml"/><Relationship Id="rId16" Type="http://schemas.microsoft.com/office/2006/relationships/vbaProject" Target="vbaProject.bin"/><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tif"/></Relationships>
</file>

<file path=xl/drawings/_rels/drawing3.xml.rels><?xml version="1.0" encoding="UTF-8" standalone="yes"?>
<Relationships xmlns="http://schemas.openxmlformats.org/package/2006/relationships"><Relationship Id="rId1" Type="http://schemas.openxmlformats.org/officeDocument/2006/relationships/image" Target="../media/image3.ti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342900</xdr:colOff>
      <xdr:row>0</xdr:row>
      <xdr:rowOff>85725</xdr:rowOff>
    </xdr:from>
    <xdr:to>
      <xdr:col>5</xdr:col>
      <xdr:colOff>602850</xdr:colOff>
      <xdr:row>6</xdr:row>
      <xdr:rowOff>111364</xdr:rowOff>
    </xdr:to>
    <xdr:pic>
      <xdr:nvPicPr>
        <xdr:cNvPr id="2" name="Picture 1">
          <a:extLst>
            <a:ext uri="{FF2B5EF4-FFF2-40B4-BE49-F238E27FC236}">
              <a16:creationId xmlns:a16="http://schemas.microsoft.com/office/drawing/2014/main" id="{A4FD4DCF-8402-4A6D-86DB-7B479BD0D0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320" r="5320"/>
        <a:stretch/>
      </xdr:blipFill>
      <xdr:spPr bwMode="auto">
        <a:xfrm>
          <a:off x="457200" y="85725"/>
          <a:ext cx="2079225" cy="9971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75</xdr:row>
      <xdr:rowOff>107712</xdr:rowOff>
    </xdr:from>
    <xdr:to>
      <xdr:col>16</xdr:col>
      <xdr:colOff>447675</xdr:colOff>
      <xdr:row>77</xdr:row>
      <xdr:rowOff>80782</xdr:rowOff>
    </xdr:to>
    <xdr:pic>
      <xdr:nvPicPr>
        <xdr:cNvPr id="10" name="Image 9">
          <a:extLst>
            <a:ext uri="{FF2B5EF4-FFF2-40B4-BE49-F238E27FC236}">
              <a16:creationId xmlns:a16="http://schemas.microsoft.com/office/drawing/2014/main" id="{13145326-B359-5098-01B0-0F1931F92005}"/>
            </a:ext>
          </a:extLst>
        </xdr:cNvPr>
        <xdr:cNvPicPr>
          <a:picLocks noChangeAspect="1"/>
        </xdr:cNvPicPr>
      </xdr:nvPicPr>
      <xdr:blipFill>
        <a:blip xmlns:r="http://schemas.openxmlformats.org/officeDocument/2006/relationships" r:embed="rId2"/>
        <a:stretch>
          <a:fillRect/>
        </a:stretch>
      </xdr:blipFill>
      <xdr:spPr>
        <a:xfrm>
          <a:off x="800100" y="13052187"/>
          <a:ext cx="9963150" cy="1277995"/>
        </a:xfrm>
        <a:prstGeom prst="rect">
          <a:avLst/>
        </a:prstGeom>
        <a:ln w="38100">
          <a:solidFill>
            <a:srgbClr val="C00000"/>
          </a:solidFill>
        </a:ln>
      </xdr:spPr>
    </xdr:pic>
    <xdr:clientData/>
  </xdr:twoCellAnchor>
  <xdr:twoCellAnchor>
    <xdr:from>
      <xdr:col>8</xdr:col>
      <xdr:colOff>47625</xdr:colOff>
      <xdr:row>75</xdr:row>
      <xdr:rowOff>114301</xdr:rowOff>
    </xdr:from>
    <xdr:to>
      <xdr:col>9</xdr:col>
      <xdr:colOff>76201</xdr:colOff>
      <xdr:row>77</xdr:row>
      <xdr:rowOff>57150</xdr:rowOff>
    </xdr:to>
    <xdr:sp macro="" textlink="">
      <xdr:nvSpPr>
        <xdr:cNvPr id="8" name="ZoneTexte 7">
          <a:extLst>
            <a:ext uri="{FF2B5EF4-FFF2-40B4-BE49-F238E27FC236}">
              <a16:creationId xmlns:a16="http://schemas.microsoft.com/office/drawing/2014/main" id="{DC1BB1E6-AA5C-283C-57AC-E3A77439B0DE}"/>
            </a:ext>
          </a:extLst>
        </xdr:cNvPr>
        <xdr:cNvSpPr txBox="1"/>
      </xdr:nvSpPr>
      <xdr:spPr>
        <a:xfrm>
          <a:off x="4267200" y="13058776"/>
          <a:ext cx="790576" cy="1247774"/>
        </a:xfrm>
        <a:prstGeom prst="rect">
          <a:avLst/>
        </a:prstGeom>
        <a:no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CA" sz="1100" kern="1200">
            <a:ln>
              <a:noFill/>
            </a:ln>
            <a:no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1993900</xdr:colOff>
      <xdr:row>4</xdr:row>
      <xdr:rowOff>106572</xdr:rowOff>
    </xdr:to>
    <xdr:pic>
      <xdr:nvPicPr>
        <xdr:cNvPr id="3" name="Picture 1">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2455" b="2455"/>
        <a:stretch/>
      </xdr:blipFill>
      <xdr:spPr bwMode="auto">
        <a:xfrm>
          <a:off x="0" y="0"/>
          <a:ext cx="2501900" cy="10717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17</xdr:col>
          <xdr:colOff>219075</xdr:colOff>
          <xdr:row>1</xdr:row>
          <xdr:rowOff>66675</xdr:rowOff>
        </xdr:from>
        <xdr:to>
          <xdr:col>19</xdr:col>
          <xdr:colOff>809625</xdr:colOff>
          <xdr:row>6</xdr:row>
          <xdr:rowOff>190500</xdr:rowOff>
        </xdr:to>
        <xdr:sp macro="" textlink="">
          <xdr:nvSpPr>
            <xdr:cNvPr id="92168" name="Button 8" hidden="1">
              <a:extLst>
                <a:ext uri="{63B3BB69-23CF-44E3-9099-C40C66FF867C}">
                  <a14:compatExt spid="_x0000_s92168"/>
                </a:ext>
                <a:ext uri="{FF2B5EF4-FFF2-40B4-BE49-F238E27FC236}">
                  <a16:creationId xmlns:a16="http://schemas.microsoft.com/office/drawing/2014/main" id="{00000000-0008-0000-0200-00000868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fr-CA" sz="1600" b="1" i="0" u="none" strike="noStrike" baseline="0">
                  <a:solidFill>
                    <a:srgbClr val="000000"/>
                  </a:solidFill>
                  <a:latin typeface="Arial"/>
                  <a:cs typeface="Arial"/>
                </a:rPr>
                <a:t>ENVOYER</a:t>
              </a:r>
            </a:p>
          </xdr:txBody>
        </xdr:sp>
        <xdr:clientData fPrintsWithSheet="0"/>
      </xdr:twoCellAnchor>
    </mc:Choice>
    <mc:Fallback/>
  </mc:AlternateContent>
  <xdr:twoCellAnchor>
    <xdr:from>
      <xdr:col>0</xdr:col>
      <xdr:colOff>63500</xdr:colOff>
      <xdr:row>5</xdr:row>
      <xdr:rowOff>12700</xdr:rowOff>
    </xdr:from>
    <xdr:to>
      <xdr:col>1</xdr:col>
      <xdr:colOff>2959100</xdr:colOff>
      <xdr:row>9</xdr:row>
      <xdr:rowOff>12700</xdr:rowOff>
    </xdr:to>
    <xdr:sp macro="" textlink="">
      <xdr:nvSpPr>
        <xdr:cNvPr id="4" name="ZoneTexte 3">
          <a:extLst>
            <a:ext uri="{FF2B5EF4-FFF2-40B4-BE49-F238E27FC236}">
              <a16:creationId xmlns:a16="http://schemas.microsoft.com/office/drawing/2014/main" id="{65F58782-D539-4EB8-8687-E98DA073AF0B}"/>
            </a:ext>
          </a:extLst>
        </xdr:cNvPr>
        <xdr:cNvSpPr txBox="1"/>
      </xdr:nvSpPr>
      <xdr:spPr>
        <a:xfrm>
          <a:off x="63500" y="1028700"/>
          <a:ext cx="3873500" cy="927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latin typeface="Arial" panose="020B0604020202020204" pitchFamily="34" charset="0"/>
              <a:cs typeface="Arial" panose="020B0604020202020204" pitchFamily="34" charset="0"/>
            </a:rPr>
            <a:t>102, rue Jacques-Cartier</a:t>
          </a:r>
        </a:p>
        <a:p>
          <a:r>
            <a:rPr lang="fr-CA" sz="1400" b="1">
              <a:latin typeface="Arial" panose="020B0604020202020204" pitchFamily="34" charset="0"/>
              <a:cs typeface="Arial" panose="020B0604020202020204" pitchFamily="34" charset="0"/>
            </a:rPr>
            <a:t>Gaspé (Québec) G4X 2S9</a:t>
          </a:r>
        </a:p>
        <a:p>
          <a:r>
            <a:rPr lang="fr-CA" sz="1400" b="1">
              <a:latin typeface="Arial" panose="020B0604020202020204" pitchFamily="34" charset="0"/>
              <a:cs typeface="Arial" panose="020B0604020202020204" pitchFamily="34" charset="0"/>
            </a:rPr>
            <a:t>Tél. : 418-368-3499</a:t>
          </a:r>
        </a:p>
        <a:p>
          <a:r>
            <a:rPr lang="fr-CA" sz="1400" b="1">
              <a:solidFill>
                <a:schemeClr val="dk1"/>
              </a:solidFill>
              <a:latin typeface="Arial" panose="020B0604020202020204" pitchFamily="34" charset="0"/>
              <a:ea typeface="+mn-ea"/>
              <a:cs typeface="Arial" panose="020B0604020202020204" pitchFamily="34" charset="0"/>
            </a:rPr>
            <a:t>Télec. : 418-368-6531</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1325181</xdr:colOff>
      <xdr:row>4</xdr:row>
      <xdr:rowOff>101600</xdr:rowOff>
    </xdr:to>
    <xdr:pic>
      <xdr:nvPicPr>
        <xdr:cNvPr id="88190" name="Picture 1">
          <a:extLst>
            <a:ext uri="{FF2B5EF4-FFF2-40B4-BE49-F238E27FC236}">
              <a16:creationId xmlns:a16="http://schemas.microsoft.com/office/drawing/2014/main" id="{00000000-0008-0000-0200-00007E58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2607" b="2607"/>
        <a:stretch/>
      </xdr:blipFill>
      <xdr:spPr bwMode="auto">
        <a:xfrm>
          <a:off x="0" y="0"/>
          <a:ext cx="2372024" cy="10232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19</xdr:col>
          <xdr:colOff>114300</xdr:colOff>
          <xdr:row>2</xdr:row>
          <xdr:rowOff>190500</xdr:rowOff>
        </xdr:from>
        <xdr:to>
          <xdr:col>21</xdr:col>
          <xdr:colOff>1181100</xdr:colOff>
          <xdr:row>7</xdr:row>
          <xdr:rowOff>133350</xdr:rowOff>
        </xdr:to>
        <xdr:sp macro="" textlink="">
          <xdr:nvSpPr>
            <xdr:cNvPr id="88090" name="Button 26" hidden="1">
              <a:extLst>
                <a:ext uri="{63B3BB69-23CF-44E3-9099-C40C66FF867C}">
                  <a14:compatExt spid="_x0000_s88090"/>
                </a:ext>
                <a:ext uri="{FF2B5EF4-FFF2-40B4-BE49-F238E27FC236}">
                  <a16:creationId xmlns:a16="http://schemas.microsoft.com/office/drawing/2014/main" id="{00000000-0008-0000-0300-00001A58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fr-CA" sz="1600" b="1" i="0" u="none" strike="noStrike" baseline="0">
                  <a:solidFill>
                    <a:srgbClr val="000000"/>
                  </a:solidFill>
                  <a:latin typeface="Arial"/>
                  <a:cs typeface="Arial"/>
                </a:rPr>
                <a:t>IMPRIMER EN PDF</a:t>
              </a:r>
            </a:p>
          </xdr:txBody>
        </xdr:sp>
        <xdr:clientData fLocksWithSheet="0" fPrintsWithSheet="0"/>
      </xdr:twoCellAnchor>
    </mc:Choice>
    <mc:Fallback/>
  </mc:AlternateContent>
  <xdr:twoCellAnchor>
    <xdr:from>
      <xdr:col>0</xdr:col>
      <xdr:colOff>0</xdr:colOff>
      <xdr:row>5</xdr:row>
      <xdr:rowOff>228600</xdr:rowOff>
    </xdr:from>
    <xdr:to>
      <xdr:col>4</xdr:col>
      <xdr:colOff>254000</xdr:colOff>
      <xdr:row>8</xdr:row>
      <xdr:rowOff>241300</xdr:rowOff>
    </xdr:to>
    <xdr:sp macro="" textlink="">
      <xdr:nvSpPr>
        <xdr:cNvPr id="2" name="ZoneTexte 1">
          <a:extLst>
            <a:ext uri="{FF2B5EF4-FFF2-40B4-BE49-F238E27FC236}">
              <a16:creationId xmlns:a16="http://schemas.microsoft.com/office/drawing/2014/main" id="{59A2290B-8F79-8529-FA83-FA4CB6E3A7DE}"/>
            </a:ext>
          </a:extLst>
        </xdr:cNvPr>
        <xdr:cNvSpPr txBox="1"/>
      </xdr:nvSpPr>
      <xdr:spPr>
        <a:xfrm>
          <a:off x="0" y="1092200"/>
          <a:ext cx="5346700" cy="1155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latin typeface="Arial" panose="020B0604020202020204" pitchFamily="34" charset="0"/>
              <a:cs typeface="Arial" panose="020B0604020202020204" pitchFamily="34" charset="0"/>
            </a:rPr>
            <a:t>102, rue Jacques-Cartier</a:t>
          </a:r>
        </a:p>
        <a:p>
          <a:r>
            <a:rPr lang="fr-CA" sz="1400" b="1">
              <a:latin typeface="Arial" panose="020B0604020202020204" pitchFamily="34" charset="0"/>
              <a:cs typeface="Arial" panose="020B0604020202020204" pitchFamily="34" charset="0"/>
            </a:rPr>
            <a:t>Gaspé (Québec) G4X 2S9</a:t>
          </a:r>
        </a:p>
        <a:p>
          <a:r>
            <a:rPr lang="fr-CA" sz="1400" b="1">
              <a:latin typeface="Arial" panose="020B0604020202020204" pitchFamily="34" charset="0"/>
              <a:cs typeface="Arial" panose="020B0604020202020204" pitchFamily="34" charset="0"/>
            </a:rPr>
            <a:t>Tél. : 418-368-3499</a:t>
          </a:r>
        </a:p>
        <a:p>
          <a:r>
            <a:rPr kumimoji="0" lang="fr-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Télec. : 418-368-6531</a:t>
          </a:r>
          <a:endParaRPr lang="fr-CA" sz="1400" b="1">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57150</xdr:colOff>
      <xdr:row>31</xdr:row>
      <xdr:rowOff>47625</xdr:rowOff>
    </xdr:from>
    <xdr:to>
      <xdr:col>15</xdr:col>
      <xdr:colOff>19050</xdr:colOff>
      <xdr:row>36</xdr:row>
      <xdr:rowOff>57150</xdr:rowOff>
    </xdr:to>
    <xdr:pic>
      <xdr:nvPicPr>
        <xdr:cNvPr id="3" name="Image 2">
          <a:extLst>
            <a:ext uri="{FF2B5EF4-FFF2-40B4-BE49-F238E27FC236}">
              <a16:creationId xmlns:a16="http://schemas.microsoft.com/office/drawing/2014/main" id="{AC2145ED-7D4C-89B6-919F-5C38722F7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5067300"/>
          <a:ext cx="4533900" cy="819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sscc.gouv.qc.ca/cssccfa-fichier/politique_frais_deplacement_vfinal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ctrlProp" Target="../ctrlProps/ctrlProp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2C1E3-7BFA-4C18-8715-E99932ADDA1E}">
  <sheetPr codeName="Feuil3">
    <tabColor rgb="FFC00000"/>
    <pageSetUpPr fitToPage="1"/>
  </sheetPr>
  <dimension ref="A1:R109"/>
  <sheetViews>
    <sheetView showGridLines="0" topLeftCell="A67" zoomScaleNormal="100" zoomScaleSheetLayoutView="80" workbookViewId="0">
      <selection activeCell="O13" sqref="O13"/>
    </sheetView>
  </sheetViews>
  <sheetFormatPr baseColWidth="10" defaultColWidth="11.42578125" defaultRowHeight="12.75"/>
  <cols>
    <col min="1" max="1" width="1.7109375" style="61" customWidth="1"/>
    <col min="2" max="2" width="5.28515625" style="59" customWidth="1"/>
    <col min="3" max="3" width="5" style="61" customWidth="1"/>
    <col min="4" max="4" width="5.5703125" style="61" customWidth="1"/>
    <col min="5" max="17" width="11.42578125" style="61"/>
    <col min="18" max="18" width="3.7109375" style="61" customWidth="1"/>
    <col min="19" max="16384" width="11.42578125" style="61"/>
  </cols>
  <sheetData>
    <row r="1" spans="2:18" s="32" customFormat="1">
      <c r="B1" s="31"/>
    </row>
    <row r="2" spans="2:18" s="34" customFormat="1">
      <c r="B2" s="33"/>
      <c r="I2" s="35"/>
      <c r="J2" s="35"/>
      <c r="N2" s="35"/>
    </row>
    <row r="3" spans="2:18" s="34" customFormat="1">
      <c r="B3" s="33"/>
      <c r="N3" s="35"/>
      <c r="O3" s="35" t="s">
        <v>85</v>
      </c>
    </row>
    <row r="4" spans="2:18" s="34" customFormat="1" ht="12.75" customHeight="1">
      <c r="B4" s="33"/>
      <c r="G4" s="36"/>
      <c r="H4" s="36"/>
      <c r="I4" s="37"/>
      <c r="J4" s="37"/>
      <c r="K4" s="36"/>
    </row>
    <row r="5" spans="2:18" s="34" customFormat="1" ht="12.75" customHeight="1">
      <c r="B5" s="33"/>
      <c r="G5" s="36"/>
      <c r="H5" s="36"/>
      <c r="I5" s="38"/>
      <c r="J5" s="36"/>
      <c r="K5" s="246"/>
      <c r="L5" s="246"/>
      <c r="M5" s="246"/>
      <c r="N5" s="246"/>
      <c r="O5" s="246"/>
      <c r="P5" s="246"/>
      <c r="Q5" s="36"/>
    </row>
    <row r="6" spans="2:18" s="34" customFormat="1" ht="12.75" customHeight="1">
      <c r="B6" s="33"/>
      <c r="C6" s="40"/>
      <c r="D6" s="40"/>
      <c r="E6" s="40"/>
      <c r="F6" s="40"/>
      <c r="G6" s="36"/>
      <c r="H6" s="36"/>
      <c r="I6" s="37"/>
      <c r="J6" s="37"/>
      <c r="K6" s="39"/>
      <c r="L6" s="39"/>
      <c r="M6" s="39"/>
      <c r="N6" s="39"/>
      <c r="O6" s="39"/>
      <c r="P6" s="39"/>
      <c r="Q6" s="36"/>
    </row>
    <row r="7" spans="2:18" s="34" customFormat="1" ht="12.75" customHeight="1">
      <c r="B7" s="33"/>
      <c r="C7" s="40"/>
      <c r="D7" s="40"/>
      <c r="E7" s="40"/>
      <c r="F7" s="36"/>
      <c r="G7" s="36"/>
      <c r="H7" s="36"/>
      <c r="I7" s="247"/>
      <c r="J7" s="247"/>
      <c r="K7" s="247"/>
      <c r="L7" s="247"/>
      <c r="M7" s="247"/>
      <c r="N7" s="247"/>
      <c r="O7" s="41"/>
      <c r="P7" s="41"/>
      <c r="Q7" s="41"/>
      <c r="R7" s="36"/>
    </row>
    <row r="8" spans="2:18" s="42" customFormat="1" ht="7.5" customHeight="1">
      <c r="D8" s="43"/>
      <c r="E8" s="43"/>
      <c r="F8" s="43"/>
    </row>
    <row r="9" spans="2:18" s="46" customFormat="1" ht="23.25" customHeight="1">
      <c r="B9" s="44"/>
      <c r="C9" s="45" t="s">
        <v>109</v>
      </c>
    </row>
    <row r="10" spans="2:18" s="46" customFormat="1" ht="12.75" customHeight="1"/>
    <row r="11" spans="2:18" s="46" customFormat="1">
      <c r="B11" s="47" t="s">
        <v>111</v>
      </c>
    </row>
    <row r="12" spans="2:18" s="46" customFormat="1">
      <c r="B12" s="47"/>
    </row>
    <row r="13" spans="2:18" s="46" customFormat="1">
      <c r="B13" s="47" t="s">
        <v>125</v>
      </c>
    </row>
    <row r="14" spans="2:18" s="46" customFormat="1">
      <c r="B14" s="47"/>
    </row>
    <row r="15" spans="2:18" s="46" customFormat="1">
      <c r="B15" s="47" t="s">
        <v>110</v>
      </c>
    </row>
    <row r="16" spans="2:18" s="46" customFormat="1">
      <c r="B16" s="47"/>
    </row>
    <row r="17" spans="2:18" s="46" customFormat="1">
      <c r="B17" s="47" t="s">
        <v>108</v>
      </c>
    </row>
    <row r="18" spans="2:18" s="46" customFormat="1">
      <c r="B18" s="47"/>
    </row>
    <row r="19" spans="2:18" s="46" customFormat="1">
      <c r="B19" s="47" t="s">
        <v>126</v>
      </c>
    </row>
    <row r="20" spans="2:18" s="46" customFormat="1">
      <c r="B20" s="47"/>
    </row>
    <row r="21" spans="2:18" s="46" customFormat="1">
      <c r="B21" s="47"/>
      <c r="C21" s="48" t="s">
        <v>86</v>
      </c>
      <c r="M21" s="49"/>
    </row>
    <row r="22" spans="2:18" s="46" customFormat="1">
      <c r="B22" s="47"/>
      <c r="C22" s="248" t="s">
        <v>151</v>
      </c>
      <c r="D22" s="249"/>
      <c r="E22" s="249"/>
      <c r="F22" s="249"/>
      <c r="G22" s="249"/>
      <c r="H22" s="249"/>
      <c r="I22" s="249"/>
      <c r="J22" s="249"/>
      <c r="M22" s="49"/>
    </row>
    <row r="23" spans="2:18" s="46" customFormat="1"/>
    <row r="24" spans="2:18" s="54" customFormat="1" ht="12.75" customHeight="1">
      <c r="B24" s="50"/>
      <c r="C24" s="51"/>
      <c r="D24" s="51"/>
      <c r="E24" s="51"/>
      <c r="F24" s="52"/>
      <c r="G24" s="52"/>
      <c r="H24" s="52"/>
      <c r="I24" s="52"/>
      <c r="J24" s="53"/>
      <c r="K24" s="53"/>
      <c r="L24" s="53"/>
      <c r="M24" s="53"/>
      <c r="N24" s="53"/>
      <c r="O24" s="53"/>
      <c r="P24" s="53"/>
      <c r="Q24" s="53"/>
      <c r="R24" s="52"/>
    </row>
    <row r="25" spans="2:18" s="54" customFormat="1">
      <c r="C25" s="250" t="s">
        <v>87</v>
      </c>
      <c r="D25" s="250"/>
      <c r="E25" s="250"/>
      <c r="F25" s="250"/>
    </row>
    <row r="26" spans="2:18" s="54" customFormat="1">
      <c r="C26" s="250"/>
      <c r="D26" s="250"/>
      <c r="E26" s="250"/>
      <c r="F26" s="250"/>
    </row>
    <row r="27" spans="2:18" s="54" customFormat="1">
      <c r="D27" s="55"/>
    </row>
    <row r="28" spans="2:18" s="42" customFormat="1">
      <c r="B28" s="56"/>
    </row>
    <row r="29" spans="2:18" s="58" customFormat="1" ht="21" customHeight="1">
      <c r="B29" s="57">
        <v>1</v>
      </c>
      <c r="C29" s="251" t="s">
        <v>88</v>
      </c>
      <c r="D29" s="252"/>
      <c r="E29" s="252"/>
    </row>
    <row r="30" spans="2:18" ht="9" customHeight="1">
      <c r="C30" s="60"/>
      <c r="D30" s="60"/>
    </row>
    <row r="31" spans="2:18">
      <c r="C31" s="68" t="s">
        <v>112</v>
      </c>
    </row>
    <row r="32" spans="2:18" ht="10.5" customHeight="1"/>
    <row r="33" spans="2:14">
      <c r="C33" s="68" t="s">
        <v>133</v>
      </c>
    </row>
    <row r="35" spans="2:14" s="65" customFormat="1" ht="21" customHeight="1">
      <c r="B35" s="62">
        <v>2</v>
      </c>
      <c r="C35" s="63" t="s">
        <v>89</v>
      </c>
      <c r="D35" s="64"/>
      <c r="E35" s="64"/>
      <c r="F35" s="64"/>
      <c r="G35" s="64"/>
      <c r="I35" s="188" t="s">
        <v>150</v>
      </c>
      <c r="J35" s="189"/>
      <c r="K35" s="189"/>
      <c r="L35" s="189"/>
      <c r="M35" s="189"/>
      <c r="N35" s="189"/>
    </row>
    <row r="36" spans="2:14" ht="9" customHeight="1"/>
    <row r="37" spans="2:14" s="67" customFormat="1">
      <c r="B37" s="75" t="s">
        <v>90</v>
      </c>
      <c r="C37" s="66" t="s">
        <v>113</v>
      </c>
    </row>
    <row r="38" spans="2:14">
      <c r="B38" s="76" t="s">
        <v>90</v>
      </c>
      <c r="C38" s="68" t="s">
        <v>91</v>
      </c>
    </row>
    <row r="39" spans="2:14" ht="10.5" customHeight="1"/>
    <row r="40" spans="2:14" ht="15">
      <c r="C40" s="69" t="s">
        <v>92</v>
      </c>
      <c r="D40" s="61" t="s">
        <v>93</v>
      </c>
    </row>
    <row r="41" spans="2:14" ht="10.5" customHeight="1">
      <c r="C41" s="69"/>
    </row>
    <row r="42" spans="2:14" ht="15">
      <c r="C42" s="69" t="s">
        <v>92</v>
      </c>
      <c r="D42" s="61" t="s">
        <v>94</v>
      </c>
    </row>
    <row r="43" spans="2:14">
      <c r="C43" s="69"/>
      <c r="D43" s="61" t="s">
        <v>95</v>
      </c>
    </row>
    <row r="44" spans="2:14" ht="10.5" customHeight="1">
      <c r="C44" s="69"/>
    </row>
    <row r="45" spans="2:14" ht="15">
      <c r="C45" s="69" t="s">
        <v>92</v>
      </c>
      <c r="D45" s="61" t="s">
        <v>127</v>
      </c>
    </row>
    <row r="46" spans="2:14">
      <c r="C46" s="69"/>
      <c r="D46" s="61" t="s">
        <v>96</v>
      </c>
    </row>
    <row r="47" spans="2:14" ht="10.5" customHeight="1">
      <c r="C47" s="69"/>
    </row>
    <row r="48" spans="2:14" ht="15">
      <c r="C48" s="69" t="s">
        <v>92</v>
      </c>
      <c r="D48" s="61" t="s">
        <v>97</v>
      </c>
    </row>
    <row r="49" spans="3:4" ht="10.5" customHeight="1">
      <c r="C49" s="69"/>
    </row>
    <row r="50" spans="3:4" ht="15">
      <c r="C50" s="69" t="s">
        <v>92</v>
      </c>
      <c r="D50" s="61" t="s">
        <v>98</v>
      </c>
    </row>
    <row r="51" spans="3:4">
      <c r="C51" s="69"/>
      <c r="D51" s="61" t="s">
        <v>148</v>
      </c>
    </row>
    <row r="52" spans="3:4">
      <c r="C52" s="69"/>
      <c r="D52" s="70" t="s">
        <v>99</v>
      </c>
    </row>
    <row r="53" spans="3:4" ht="10.5" customHeight="1">
      <c r="C53" s="69"/>
    </row>
    <row r="54" spans="3:4" ht="15">
      <c r="C54" s="69" t="s">
        <v>92</v>
      </c>
      <c r="D54" s="61" t="s">
        <v>100</v>
      </c>
    </row>
    <row r="55" spans="3:4" ht="10.5" customHeight="1">
      <c r="C55" s="69"/>
    </row>
    <row r="56" spans="3:4" ht="15">
      <c r="C56" s="69" t="s">
        <v>92</v>
      </c>
      <c r="D56" s="61" t="s">
        <v>101</v>
      </c>
    </row>
    <row r="57" spans="3:4">
      <c r="C57" s="69"/>
      <c r="D57" s="61" t="s">
        <v>102</v>
      </c>
    </row>
    <row r="58" spans="3:4" ht="10.5" customHeight="1">
      <c r="C58" s="69"/>
    </row>
    <row r="59" spans="3:4" ht="15">
      <c r="C59" s="69" t="s">
        <v>92</v>
      </c>
      <c r="D59" s="61" t="s">
        <v>103</v>
      </c>
    </row>
    <row r="60" spans="3:4">
      <c r="C60" s="69"/>
    </row>
    <row r="61" spans="3:4" ht="15">
      <c r="C61" s="69" t="s">
        <v>92</v>
      </c>
      <c r="D61" s="61" t="s">
        <v>132</v>
      </c>
    </row>
    <row r="62" spans="3:4" ht="10.5" customHeight="1">
      <c r="C62" s="59"/>
    </row>
    <row r="63" spans="3:4">
      <c r="C63" s="68" t="s">
        <v>104</v>
      </c>
    </row>
    <row r="64" spans="3:4" ht="10.5" customHeight="1">
      <c r="C64" s="59"/>
    </row>
    <row r="65" spans="1:17" ht="57" customHeight="1">
      <c r="B65" s="59" t="s">
        <v>90</v>
      </c>
      <c r="C65" s="253" t="s">
        <v>130</v>
      </c>
      <c r="D65" s="253"/>
      <c r="E65" s="253"/>
      <c r="F65" s="253"/>
      <c r="G65" s="253"/>
      <c r="H65" s="253"/>
      <c r="I65" s="253"/>
      <c r="J65" s="253"/>
      <c r="K65" s="253"/>
      <c r="L65" s="253"/>
      <c r="M65" s="253"/>
      <c r="N65" s="253"/>
      <c r="O65" s="253"/>
      <c r="P65" s="74"/>
      <c r="Q65" s="74"/>
    </row>
    <row r="67" spans="1:17" s="72" customFormat="1" ht="24" customHeight="1">
      <c r="B67" s="71">
        <v>3</v>
      </c>
      <c r="C67" s="245" t="s">
        <v>70</v>
      </c>
      <c r="D67" s="245"/>
      <c r="E67" s="245"/>
      <c r="F67" s="245"/>
    </row>
    <row r="68" spans="1:17" ht="10.5" customHeight="1"/>
    <row r="69" spans="1:17">
      <c r="C69" s="68" t="s">
        <v>105</v>
      </c>
    </row>
    <row r="70" spans="1:17" ht="10.5" customHeight="1"/>
    <row r="71" spans="1:17" ht="15">
      <c r="C71" s="69" t="s">
        <v>92</v>
      </c>
      <c r="D71" s="70" t="s">
        <v>114</v>
      </c>
    </row>
    <row r="72" spans="1:17" ht="10.5" customHeight="1">
      <c r="C72" s="69"/>
    </row>
    <row r="73" spans="1:17" ht="15">
      <c r="C73" s="69" t="s">
        <v>92</v>
      </c>
      <c r="D73" s="61" t="s">
        <v>115</v>
      </c>
    </row>
    <row r="74" spans="1:17">
      <c r="A74" s="254"/>
      <c r="B74" s="254"/>
      <c r="C74" s="254"/>
      <c r="D74" s="243" t="s">
        <v>146</v>
      </c>
    </row>
    <row r="75" spans="1:17">
      <c r="C75" s="69"/>
      <c r="D75" s="243" t="s">
        <v>147</v>
      </c>
    </row>
    <row r="76" spans="1:17" ht="90" customHeight="1">
      <c r="C76" s="69"/>
      <c r="D76" s="187"/>
    </row>
    <row r="77" spans="1:17">
      <c r="C77" s="69"/>
      <c r="D77" s="187"/>
    </row>
    <row r="78" spans="1:17">
      <c r="C78" s="69"/>
      <c r="D78" s="187"/>
    </row>
    <row r="79" spans="1:17">
      <c r="C79" s="69"/>
      <c r="D79" s="243" t="s">
        <v>161</v>
      </c>
    </row>
    <row r="80" spans="1:17" ht="10.5" customHeight="1">
      <c r="C80" s="69"/>
    </row>
    <row r="81" spans="3:4" ht="15">
      <c r="C81" s="69" t="s">
        <v>92</v>
      </c>
      <c r="D81" s="61" t="s">
        <v>128</v>
      </c>
    </row>
    <row r="82" spans="3:4">
      <c r="C82" s="69"/>
      <c r="D82" s="61" t="s">
        <v>96</v>
      </c>
    </row>
    <row r="83" spans="3:4" ht="10.5" customHeight="1">
      <c r="C83" s="69"/>
    </row>
    <row r="84" spans="3:4" ht="15">
      <c r="C84" s="69" t="s">
        <v>92</v>
      </c>
      <c r="D84" s="61" t="s">
        <v>116</v>
      </c>
    </row>
    <row r="85" spans="3:4" ht="10.5" customHeight="1">
      <c r="C85" s="69"/>
    </row>
    <row r="86" spans="3:4" ht="15">
      <c r="C86" s="69" t="s">
        <v>92</v>
      </c>
      <c r="D86" s="61" t="s">
        <v>117</v>
      </c>
    </row>
    <row r="87" spans="3:4">
      <c r="C87" s="69"/>
      <c r="D87" s="61" t="s">
        <v>148</v>
      </c>
    </row>
    <row r="88" spans="3:4">
      <c r="C88" s="69"/>
      <c r="D88" s="70" t="s">
        <v>149</v>
      </c>
    </row>
    <row r="89" spans="3:4" ht="10.5" customHeight="1">
      <c r="C89" s="69"/>
    </row>
    <row r="90" spans="3:4" ht="15">
      <c r="C90" s="69" t="s">
        <v>92</v>
      </c>
      <c r="D90" s="61" t="s">
        <v>118</v>
      </c>
    </row>
    <row r="91" spans="3:4" ht="10.5" customHeight="1">
      <c r="C91" s="69"/>
    </row>
    <row r="92" spans="3:4" ht="15">
      <c r="C92" s="69" t="s">
        <v>92</v>
      </c>
      <c r="D92" s="61" t="s">
        <v>119</v>
      </c>
    </row>
    <row r="93" spans="3:4" ht="10.5" customHeight="1">
      <c r="C93" s="69"/>
    </row>
    <row r="94" spans="3:4" ht="15">
      <c r="C94" s="69" t="s">
        <v>92</v>
      </c>
      <c r="D94" s="61" t="s">
        <v>120</v>
      </c>
    </row>
    <row r="95" spans="3:4">
      <c r="C95" s="69"/>
      <c r="D95" s="61" t="s">
        <v>129</v>
      </c>
    </row>
    <row r="96" spans="3:4" ht="10.5" customHeight="1">
      <c r="C96" s="69"/>
    </row>
    <row r="97" spans="2:17" ht="15">
      <c r="C97" s="69" t="s">
        <v>92</v>
      </c>
      <c r="D97" s="61" t="s">
        <v>121</v>
      </c>
    </row>
    <row r="98" spans="2:17" ht="10.5" customHeight="1">
      <c r="C98" s="69"/>
    </row>
    <row r="99" spans="2:17" ht="15">
      <c r="C99" s="69" t="s">
        <v>92</v>
      </c>
      <c r="D99" s="61" t="s">
        <v>122</v>
      </c>
    </row>
    <row r="100" spans="2:17" ht="10.5" customHeight="1">
      <c r="C100" s="69"/>
    </row>
    <row r="101" spans="2:17" ht="15">
      <c r="C101" s="69" t="s">
        <v>92</v>
      </c>
      <c r="D101" s="61" t="s">
        <v>123</v>
      </c>
    </row>
    <row r="102" spans="2:17">
      <c r="C102" s="69"/>
      <c r="D102" s="61" t="s">
        <v>106</v>
      </c>
    </row>
    <row r="103" spans="2:17" ht="10.5" customHeight="1">
      <c r="C103" s="69"/>
    </row>
    <row r="104" spans="2:17" ht="15">
      <c r="C104" s="69" t="s">
        <v>92</v>
      </c>
      <c r="D104" s="61" t="s">
        <v>124</v>
      </c>
    </row>
    <row r="106" spans="2:17" ht="10.5" customHeight="1">
      <c r="C106" s="59"/>
    </row>
    <row r="107" spans="2:17">
      <c r="C107" s="68" t="s">
        <v>131</v>
      </c>
    </row>
    <row r="108" spans="2:17" ht="10.5" customHeight="1">
      <c r="C108" s="59"/>
    </row>
    <row r="109" spans="2:17" ht="46.5" customHeight="1">
      <c r="B109" s="59" t="s">
        <v>90</v>
      </c>
      <c r="C109" s="244" t="s">
        <v>134</v>
      </c>
      <c r="D109" s="244"/>
      <c r="E109" s="244"/>
      <c r="F109" s="244"/>
      <c r="G109" s="244"/>
      <c r="H109" s="244"/>
      <c r="I109" s="244"/>
      <c r="J109" s="244"/>
      <c r="K109" s="244"/>
      <c r="L109" s="244"/>
      <c r="M109" s="244"/>
      <c r="N109" s="244"/>
      <c r="O109" s="244"/>
      <c r="P109" s="244"/>
      <c r="Q109" s="244"/>
    </row>
  </sheetData>
  <sheetProtection sheet="1" objects="1" scenarios="1"/>
  <mergeCells count="9">
    <mergeCell ref="C109:Q109"/>
    <mergeCell ref="C67:F67"/>
    <mergeCell ref="K5:P5"/>
    <mergeCell ref="I7:N7"/>
    <mergeCell ref="C22:J22"/>
    <mergeCell ref="C25:F26"/>
    <mergeCell ref="C29:E29"/>
    <mergeCell ref="C65:O65"/>
    <mergeCell ref="A74:C74"/>
  </mergeCells>
  <hyperlinks>
    <hyperlink ref="C22" r:id="rId1" xr:uid="{CE7E1991-71AF-4FF5-B87B-C3BAB3BAD4AB}"/>
  </hyperlinks>
  <pageMargins left="0.25" right="0.25" top="0.75" bottom="0.75" header="0.3" footer="0.3"/>
  <pageSetup paperSize="5" scale="57"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tabColor rgb="FFFFC000"/>
    <pageSetUpPr fitToPage="1"/>
  </sheetPr>
  <dimension ref="A1:E28"/>
  <sheetViews>
    <sheetView showGridLines="0" zoomScaleNormal="100" workbookViewId="0">
      <selection activeCell="I9" sqref="I9"/>
    </sheetView>
  </sheetViews>
  <sheetFormatPr baseColWidth="10" defaultColWidth="11.42578125" defaultRowHeight="12.75"/>
  <cols>
    <col min="1" max="1" width="73.140625" style="5" customWidth="1"/>
    <col min="2" max="2" width="45.42578125" style="5" customWidth="1"/>
    <col min="3" max="3" width="14.140625" style="5" customWidth="1"/>
    <col min="4" max="4" width="11.42578125" style="5"/>
    <col min="5" max="5" width="1.7109375" style="5" customWidth="1"/>
    <col min="6" max="6" width="7.5703125" style="5" customWidth="1"/>
    <col min="7" max="16384" width="11.42578125" style="5"/>
  </cols>
  <sheetData>
    <row r="1" spans="1:4" ht="22.5" customHeight="1">
      <c r="A1" s="255" t="s">
        <v>16</v>
      </c>
      <c r="B1" s="256"/>
      <c r="C1" s="273" t="s">
        <v>76</v>
      </c>
      <c r="D1" s="274"/>
    </row>
    <row r="2" spans="1:4" ht="22.5" customHeight="1">
      <c r="A2" s="257"/>
      <c r="B2" s="258"/>
      <c r="C2" s="275" t="s">
        <v>77</v>
      </c>
      <c r="D2" s="276"/>
    </row>
    <row r="3" spans="1:4" ht="22.5" customHeight="1" thickBot="1">
      <c r="A3" s="259"/>
      <c r="B3" s="260"/>
      <c r="C3" s="277" t="s">
        <v>78</v>
      </c>
      <c r="D3" s="278"/>
    </row>
    <row r="4" spans="1:4" ht="9.75" customHeight="1">
      <c r="A4" s="24"/>
      <c r="B4" s="25"/>
      <c r="C4" s="273"/>
      <c r="D4" s="274"/>
    </row>
    <row r="5" spans="1:4">
      <c r="A5" s="27" t="s">
        <v>71</v>
      </c>
      <c r="B5" s="1"/>
      <c r="C5" s="19" t="s">
        <v>9</v>
      </c>
      <c r="D5" s="26">
        <v>0.65</v>
      </c>
    </row>
    <row r="6" spans="1:4">
      <c r="A6" s="29"/>
      <c r="B6" s="6"/>
      <c r="C6" s="19" t="s">
        <v>10</v>
      </c>
      <c r="D6" s="26">
        <v>0.65</v>
      </c>
    </row>
    <row r="7" spans="1:4">
      <c r="A7" s="27" t="s">
        <v>72</v>
      </c>
      <c r="B7" s="16"/>
      <c r="C7" s="19" t="s">
        <v>21</v>
      </c>
      <c r="D7" s="26">
        <v>0.65</v>
      </c>
    </row>
    <row r="8" spans="1:4">
      <c r="A8" s="27"/>
      <c r="B8" s="6"/>
      <c r="C8" s="19" t="s">
        <v>22</v>
      </c>
      <c r="D8" s="26">
        <v>0.65</v>
      </c>
    </row>
    <row r="9" spans="1:4">
      <c r="A9" s="27" t="s">
        <v>73</v>
      </c>
      <c r="B9" s="17"/>
      <c r="C9" s="19" t="s">
        <v>23</v>
      </c>
      <c r="D9" s="26">
        <v>0.65</v>
      </c>
    </row>
    <row r="10" spans="1:4">
      <c r="A10" s="27"/>
      <c r="B10" s="6"/>
      <c r="C10" s="19" t="s">
        <v>24</v>
      </c>
      <c r="D10" s="26">
        <v>0.65</v>
      </c>
    </row>
    <row r="11" spans="1:4">
      <c r="A11" s="27" t="s">
        <v>74</v>
      </c>
      <c r="B11" s="1"/>
      <c r="C11" s="19" t="s">
        <v>19</v>
      </c>
      <c r="D11" s="26">
        <v>0.65</v>
      </c>
    </row>
    <row r="12" spans="1:4">
      <c r="A12" s="27"/>
      <c r="B12" s="6"/>
      <c r="C12" s="19" t="s">
        <v>20</v>
      </c>
      <c r="D12" s="26">
        <v>0.65</v>
      </c>
    </row>
    <row r="13" spans="1:4">
      <c r="A13" s="27" t="s">
        <v>143</v>
      </c>
      <c r="B13" s="1"/>
      <c r="C13" s="19" t="s">
        <v>11</v>
      </c>
      <c r="D13" s="26">
        <v>0.65</v>
      </c>
    </row>
    <row r="14" spans="1:4">
      <c r="A14" s="27"/>
      <c r="B14" s="7"/>
      <c r="C14" s="19" t="s">
        <v>12</v>
      </c>
      <c r="D14" s="26">
        <v>0.65</v>
      </c>
    </row>
    <row r="15" spans="1:4">
      <c r="A15" s="27" t="s">
        <v>75</v>
      </c>
      <c r="B15" s="18"/>
      <c r="C15" s="19" t="s">
        <v>13</v>
      </c>
      <c r="D15" s="26">
        <v>0.65</v>
      </c>
    </row>
    <row r="16" spans="1:4" ht="13.5" thickBot="1">
      <c r="A16" s="30"/>
      <c r="B16" s="28"/>
      <c r="C16" s="20" t="s">
        <v>14</v>
      </c>
      <c r="D16" s="26">
        <v>0.65</v>
      </c>
    </row>
    <row r="17" spans="1:5" ht="13.5" thickBot="1">
      <c r="A17" s="8"/>
    </row>
    <row r="18" spans="1:5" ht="12.6" customHeight="1">
      <c r="C18" s="261" t="s">
        <v>80</v>
      </c>
      <c r="D18" s="262"/>
    </row>
    <row r="19" spans="1:5" ht="12.6" customHeight="1">
      <c r="C19" s="263"/>
      <c r="D19" s="264"/>
    </row>
    <row r="20" spans="1:5" ht="12.6" customHeight="1">
      <c r="B20" s="9">
        <v>0</v>
      </c>
      <c r="C20" s="265"/>
      <c r="D20" s="266"/>
    </row>
    <row r="21" spans="1:5" ht="15" customHeight="1">
      <c r="B21" s="9">
        <v>1</v>
      </c>
      <c r="C21" s="21" t="s">
        <v>25</v>
      </c>
      <c r="D21" s="11">
        <v>0.05</v>
      </c>
    </row>
    <row r="22" spans="1:5" ht="15" customHeight="1">
      <c r="B22" s="9">
        <v>2</v>
      </c>
      <c r="C22" s="22" t="s">
        <v>27</v>
      </c>
      <c r="D22" s="11">
        <v>0.1</v>
      </c>
    </row>
    <row r="23" spans="1:5" ht="15" customHeight="1" thickBot="1">
      <c r="B23" s="9">
        <v>3</v>
      </c>
      <c r="C23" s="23" t="s">
        <v>26</v>
      </c>
      <c r="D23" s="12">
        <v>0.15</v>
      </c>
    </row>
    <row r="25" spans="1:5" ht="13.5" thickBot="1"/>
    <row r="26" spans="1:5" ht="12.75" customHeight="1">
      <c r="B26" s="10"/>
      <c r="C26" s="267" t="s">
        <v>79</v>
      </c>
      <c r="D26" s="270">
        <v>0.15</v>
      </c>
    </row>
    <row r="27" spans="1:5">
      <c r="B27" s="13" t="s">
        <v>55</v>
      </c>
      <c r="C27" s="268"/>
      <c r="D27" s="271"/>
      <c r="E27" s="14">
        <f>D26+D22+D14</f>
        <v>0.9</v>
      </c>
    </row>
    <row r="28" spans="1:5" ht="13.5" thickBot="1">
      <c r="B28" s="10"/>
      <c r="C28" s="269"/>
      <c r="D28" s="272"/>
    </row>
  </sheetData>
  <sheetProtection sheet="1" objects="1" scenarios="1"/>
  <mergeCells count="8">
    <mergeCell ref="A1:B3"/>
    <mergeCell ref="C18:D20"/>
    <mergeCell ref="C26:C28"/>
    <mergeCell ref="D26:D28"/>
    <mergeCell ref="C1:D1"/>
    <mergeCell ref="C2:D2"/>
    <mergeCell ref="C4:D4"/>
    <mergeCell ref="C3:D3"/>
  </mergeCells>
  <phoneticPr fontId="0" type="noConversion"/>
  <pageMargins left="0.78740157499999996" right="0.78740157499999996" top="0.984251969" bottom="0.984251969" header="0.4921259845" footer="0.4921259845"/>
  <pageSetup scale="84" orientation="landscape" horizontalDpi="96" verticalDpi="96"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9B8A4-869F-4CBB-BD4A-527C88A9EBB0}">
  <sheetPr codeName="Feuil12">
    <tabColor rgb="FF92D050"/>
    <pageSetUpPr fitToPage="1"/>
  </sheetPr>
  <dimension ref="A1:T57"/>
  <sheetViews>
    <sheetView showGridLines="0" topLeftCell="A3" zoomScale="75" zoomScaleNormal="75" workbookViewId="0">
      <selection activeCell="E15" sqref="E15:F15"/>
    </sheetView>
  </sheetViews>
  <sheetFormatPr baseColWidth="10" defaultColWidth="11.42578125" defaultRowHeight="12.75"/>
  <cols>
    <col min="1" max="1" width="7.5703125" style="2" bestFit="1" customWidth="1"/>
    <col min="2" max="2" width="43.140625" style="2" bestFit="1" customWidth="1"/>
    <col min="3" max="3" width="14.5703125" style="2" bestFit="1" customWidth="1"/>
    <col min="4" max="4" width="17.42578125" style="2" bestFit="1" customWidth="1"/>
    <col min="5" max="5" width="61.85546875" style="2" customWidth="1"/>
    <col min="6" max="6" width="6.42578125" style="2" customWidth="1"/>
    <col min="7" max="7" width="16" style="2" bestFit="1" customWidth="1"/>
    <col min="8" max="8" width="18.28515625" style="2" bestFit="1" customWidth="1"/>
    <col min="9" max="9" width="7.7109375" style="2" bestFit="1" customWidth="1"/>
    <col min="10" max="10" width="17.5703125" style="2" bestFit="1" customWidth="1"/>
    <col min="11" max="11" width="14.5703125" style="2" bestFit="1" customWidth="1"/>
    <col min="12" max="12" width="9" style="2" bestFit="1" customWidth="1"/>
    <col min="13" max="13" width="15.5703125" style="2" bestFit="1" customWidth="1"/>
    <col min="14" max="14" width="9.85546875" style="2" bestFit="1" customWidth="1"/>
    <col min="15" max="15" width="9" style="2" hidden="1" customWidth="1"/>
    <col min="16" max="16" width="12.140625" style="2" customWidth="1"/>
    <col min="17" max="17" width="17" style="2" customWidth="1"/>
    <col min="18" max="18" width="10.5703125" style="2" bestFit="1" customWidth="1"/>
    <col min="19" max="19" width="17" style="2" customWidth="1"/>
    <col min="20" max="20" width="14.5703125" style="2" bestFit="1" customWidth="1"/>
    <col min="21" max="21" width="2.7109375" style="2" customWidth="1"/>
    <col min="22" max="16384" width="11.42578125" style="2"/>
  </cols>
  <sheetData>
    <row r="1" spans="1:20" s="109" customFormat="1" ht="18.75">
      <c r="A1" s="184">
        <v>7</v>
      </c>
      <c r="B1" s="184" t="str">
        <f>TEXT(A1,"0000")</f>
        <v>0007</v>
      </c>
      <c r="C1" s="129"/>
      <c r="D1" s="129"/>
      <c r="E1" s="129"/>
      <c r="F1" s="162"/>
      <c r="G1" s="162"/>
      <c r="H1" s="162"/>
      <c r="I1" s="162"/>
      <c r="J1" s="162"/>
      <c r="K1" s="129"/>
      <c r="L1" s="129"/>
      <c r="M1" s="129"/>
      <c r="N1" s="129"/>
      <c r="O1" s="129"/>
      <c r="P1" s="129"/>
      <c r="Q1" s="129"/>
      <c r="R1" s="129"/>
      <c r="S1" s="129"/>
      <c r="T1" s="129"/>
    </row>
    <row r="2" spans="1:20" s="109" customFormat="1" ht="18.75">
      <c r="A2" s="162"/>
      <c r="B2" s="162"/>
      <c r="C2" s="162"/>
      <c r="D2" s="162"/>
      <c r="E2" s="112" t="str">
        <f>"DEMANDE D'AUTORISATION DE DÉPLACEMENT"</f>
        <v>DEMANDE D'AUTORISATION DE DÉPLACEMENT</v>
      </c>
      <c r="F2" s="162"/>
      <c r="G2" s="162"/>
      <c r="H2" s="162"/>
      <c r="I2" s="162"/>
      <c r="J2" s="162"/>
      <c r="K2" s="304" t="str">
        <f ca="1" xml:space="preserve"> "NO : " &amp;YEAR(TODAY())&amp;" - "&amp;B1</f>
        <v>NO : 2026 - 0007</v>
      </c>
      <c r="L2" s="304"/>
      <c r="M2" s="162"/>
      <c r="N2" s="162"/>
      <c r="O2" s="162"/>
      <c r="P2" s="162"/>
      <c r="Q2" s="129"/>
      <c r="R2" s="129"/>
      <c r="S2" s="129"/>
      <c r="T2" s="129"/>
    </row>
    <row r="3" spans="1:20" s="109" customFormat="1" ht="19.5" thickBot="1">
      <c r="A3" s="162"/>
      <c r="B3" s="162"/>
      <c r="C3" s="162"/>
      <c r="D3" s="162"/>
      <c r="E3" s="162"/>
      <c r="F3" s="162"/>
      <c r="G3" s="162"/>
      <c r="H3" s="162"/>
      <c r="I3" s="162"/>
      <c r="J3" s="162"/>
      <c r="K3" s="185"/>
      <c r="L3" s="185"/>
      <c r="M3" s="162"/>
      <c r="N3" s="162"/>
      <c r="O3" s="162"/>
      <c r="P3" s="162"/>
      <c r="Q3" s="129"/>
      <c r="R3" s="129"/>
      <c r="S3" s="129"/>
      <c r="T3" s="129"/>
    </row>
    <row r="4" spans="1:20" s="109" customFormat="1" ht="18">
      <c r="A4" s="129"/>
      <c r="B4" s="112"/>
      <c r="C4" s="112"/>
      <c r="D4" s="112"/>
      <c r="E4" s="138" t="s">
        <v>84</v>
      </c>
      <c r="F4" s="155"/>
      <c r="G4" s="308" t="str">
        <f>IF(+'1 - CONFIGURATION'!B5="","",+'1 - CONFIGURATION'!B5)</f>
        <v/>
      </c>
      <c r="H4" s="308"/>
      <c r="I4" s="308"/>
      <c r="J4" s="308"/>
      <c r="K4" s="308"/>
      <c r="L4" s="308"/>
      <c r="M4" s="308"/>
      <c r="N4" s="308"/>
      <c r="O4" s="308"/>
      <c r="P4" s="308"/>
      <c r="Q4" s="309"/>
      <c r="R4" s="129"/>
      <c r="S4" s="129"/>
      <c r="T4" s="129"/>
    </row>
    <row r="5" spans="1:20" s="109" customFormat="1" ht="18">
      <c r="A5" s="129"/>
      <c r="B5" s="112"/>
      <c r="C5" s="112"/>
      <c r="D5" s="112"/>
      <c r="E5" s="139" t="s">
        <v>60</v>
      </c>
      <c r="F5" s="156"/>
      <c r="G5" s="310" t="str">
        <f>IF(+'1 - CONFIGURATION'!B7="","",+'1 - CONFIGURATION'!B7)</f>
        <v/>
      </c>
      <c r="H5" s="310"/>
      <c r="I5" s="310"/>
      <c r="J5" s="310"/>
      <c r="K5" s="310"/>
      <c r="L5" s="310"/>
      <c r="M5" s="310"/>
      <c r="N5" s="310"/>
      <c r="O5" s="310"/>
      <c r="P5" s="310"/>
      <c r="Q5" s="311"/>
      <c r="R5" s="129"/>
      <c r="S5" s="129"/>
      <c r="T5" s="129"/>
    </row>
    <row r="6" spans="1:20" s="109" customFormat="1" ht="18">
      <c r="A6" s="129"/>
      <c r="B6" s="112"/>
      <c r="C6" s="112"/>
      <c r="D6" s="112"/>
      <c r="E6" s="139" t="s">
        <v>61</v>
      </c>
      <c r="F6" s="156"/>
      <c r="G6" s="310" t="str">
        <f>IF(+'1 - CONFIGURATION'!B9="","",+'1 - CONFIGURATION'!B9)</f>
        <v/>
      </c>
      <c r="H6" s="310"/>
      <c r="I6" s="310"/>
      <c r="J6" s="310"/>
      <c r="K6" s="310"/>
      <c r="L6" s="310"/>
      <c r="M6" s="310"/>
      <c r="N6" s="310"/>
      <c r="O6" s="310"/>
      <c r="P6" s="310"/>
      <c r="Q6" s="311"/>
      <c r="R6" s="129"/>
      <c r="S6" s="129"/>
      <c r="T6" s="129"/>
    </row>
    <row r="7" spans="1:20" s="109" customFormat="1" ht="18">
      <c r="A7" s="129"/>
      <c r="B7" s="129"/>
      <c r="C7" s="129"/>
      <c r="D7" s="129"/>
      <c r="E7" s="140" t="s">
        <v>51</v>
      </c>
      <c r="F7" s="157"/>
      <c r="G7" s="310" t="str">
        <f>IF(+'1 - CONFIGURATION'!B11="","",+'1 - CONFIGURATION'!B11)</f>
        <v/>
      </c>
      <c r="H7" s="310"/>
      <c r="I7" s="310"/>
      <c r="J7" s="310"/>
      <c r="K7" s="310"/>
      <c r="L7" s="310"/>
      <c r="M7" s="310"/>
      <c r="N7" s="310"/>
      <c r="O7" s="310"/>
      <c r="P7" s="310"/>
      <c r="Q7" s="311"/>
      <c r="R7" s="129"/>
      <c r="S7" s="129"/>
      <c r="T7" s="129"/>
    </row>
    <row r="8" spans="1:20" s="109" customFormat="1" ht="18">
      <c r="A8" s="129"/>
      <c r="B8" s="129"/>
      <c r="C8" s="129"/>
      <c r="D8" s="129"/>
      <c r="E8" s="140" t="s">
        <v>83</v>
      </c>
      <c r="F8" s="157"/>
      <c r="G8" s="310" t="str">
        <f>IF(+'1 - CONFIGURATION'!B13="","",+'1 - CONFIGURATION'!B13)</f>
        <v/>
      </c>
      <c r="H8" s="310"/>
      <c r="I8" s="310"/>
      <c r="J8" s="310"/>
      <c r="K8" s="310"/>
      <c r="L8" s="310"/>
      <c r="M8" s="310"/>
      <c r="N8" s="310"/>
      <c r="O8" s="310"/>
      <c r="P8" s="310"/>
      <c r="Q8" s="311"/>
      <c r="R8" s="129"/>
      <c r="S8" s="163"/>
      <c r="T8" s="129"/>
    </row>
    <row r="9" spans="1:20" s="109" customFormat="1" ht="18.75" thickBot="1">
      <c r="A9" s="129"/>
      <c r="B9" s="129"/>
      <c r="C9" s="129"/>
      <c r="D9" s="129"/>
      <c r="E9" s="141" t="s">
        <v>62</v>
      </c>
      <c r="F9" s="158"/>
      <c r="G9" s="312">
        <v>45575</v>
      </c>
      <c r="H9" s="312"/>
      <c r="I9" s="312"/>
      <c r="J9" s="312"/>
      <c r="K9" s="312"/>
      <c r="L9" s="312"/>
      <c r="M9" s="312"/>
      <c r="N9" s="312"/>
      <c r="O9" s="312"/>
      <c r="P9" s="312"/>
      <c r="Q9" s="313"/>
      <c r="R9" s="129"/>
      <c r="S9" s="129"/>
      <c r="T9" s="129"/>
    </row>
    <row r="10" spans="1:20" s="109" customFormat="1" ht="18">
      <c r="A10" s="129"/>
      <c r="B10" s="129"/>
      <c r="C10" s="129"/>
      <c r="D10" s="129"/>
      <c r="E10" s="112"/>
      <c r="F10" s="164"/>
      <c r="G10" s="164"/>
      <c r="H10" s="164"/>
      <c r="I10" s="164"/>
      <c r="J10" s="164"/>
      <c r="K10" s="112"/>
      <c r="L10" s="112"/>
      <c r="M10" s="112"/>
      <c r="N10" s="112"/>
      <c r="O10" s="112"/>
      <c r="P10" s="112"/>
      <c r="Q10" s="129"/>
      <c r="R10" s="129"/>
      <c r="S10" s="129"/>
      <c r="T10" s="129"/>
    </row>
    <row r="11" spans="1:20" s="109" customFormat="1" ht="36">
      <c r="A11" s="318" t="s">
        <v>0</v>
      </c>
      <c r="B11" s="320" t="s">
        <v>57</v>
      </c>
      <c r="C11" s="114" t="s">
        <v>66</v>
      </c>
      <c r="D11" s="322" t="s">
        <v>58</v>
      </c>
      <c r="E11" s="323" t="s">
        <v>81</v>
      </c>
      <c r="F11" s="324"/>
      <c r="G11" s="320" t="s">
        <v>69</v>
      </c>
      <c r="H11" s="142" t="s">
        <v>56</v>
      </c>
      <c r="I11" s="314" t="s">
        <v>8</v>
      </c>
      <c r="J11" s="315"/>
      <c r="K11" s="315"/>
      <c r="L11" s="315"/>
      <c r="M11" s="316" t="s">
        <v>2</v>
      </c>
      <c r="N11" s="318" t="s">
        <v>3</v>
      </c>
      <c r="O11" s="113"/>
      <c r="P11" s="322" t="s">
        <v>4</v>
      </c>
      <c r="Q11" s="284" t="s">
        <v>65</v>
      </c>
      <c r="R11" s="285"/>
      <c r="S11" s="286"/>
      <c r="T11" s="279" t="s">
        <v>15</v>
      </c>
    </row>
    <row r="12" spans="1:20" s="109" customFormat="1" ht="36.75" thickBot="1">
      <c r="A12" s="319"/>
      <c r="B12" s="321"/>
      <c r="C12" s="119" t="s">
        <v>67</v>
      </c>
      <c r="D12" s="321"/>
      <c r="E12" s="325"/>
      <c r="F12" s="326"/>
      <c r="G12" s="327"/>
      <c r="H12" s="119" t="s">
        <v>64</v>
      </c>
      <c r="I12" s="120" t="s">
        <v>17</v>
      </c>
      <c r="J12" s="137" t="s">
        <v>18</v>
      </c>
      <c r="K12" s="121" t="s">
        <v>15</v>
      </c>
      <c r="L12" s="118" t="s">
        <v>1</v>
      </c>
      <c r="M12" s="317"/>
      <c r="N12" s="319"/>
      <c r="O12" s="118"/>
      <c r="P12" s="321"/>
      <c r="Q12" s="287"/>
      <c r="R12" s="288"/>
      <c r="S12" s="289"/>
      <c r="T12" s="280"/>
    </row>
    <row r="13" spans="1:20" s="109" customFormat="1" ht="30" customHeight="1">
      <c r="A13" s="143"/>
      <c r="B13" s="143"/>
      <c r="C13" s="144"/>
      <c r="D13" s="145"/>
      <c r="E13" s="328"/>
      <c r="F13" s="329"/>
      <c r="G13" s="146"/>
      <c r="H13" s="146"/>
      <c r="I13" s="147" t="str" cm="1">
        <f t="array" ref="I13">IFERROR(IF(C13="",IF(D13="","",IF(D13="Aller-Retour",GetDistanceWithOSRM(GetCoordinatesFromOSM('1 - CONFIGURATION'!$B$13),GetCoordinatesFromOSM(B13))*2,GetDistanceWithOSRM(GetCoordinatesFromOSM('1 - CONFIGURATION'!$B$13),GetCoordinatesFromOSM(B13)))),IF(D13="Aller-Retour",C13*2,C13)),"")</f>
        <v/>
      </c>
      <c r="J13" s="148" t="str">
        <f>IFERROR(IF(I13="","",IF(G13&gt;=3,(VLOOKUP($R$9,'1 - CONFIGURATION'!$C$5:$D$16,2,FALSE)+'1 - CONFIGURATION'!$D$23),IF(G13=2,(VLOOKUP($R$9,'1 - CONFIGURATION'!$C$5:$D$16,2,FALSE)+'1 - CONFIGURATION'!$D$22),IF(G13=1,(VLOOKUP($R$9,'1 - CONFIGURATION'!$C$5:$D$16,2,FALSE)+'1 - CONFIGURATION'!$D$21),VLOOKUP($R$9,'1 - CONFIGURATION'!$C$5:$D$16,2,FALSE)))))+IF(H13="X",0.15,0),"")</f>
        <v/>
      </c>
      <c r="K13" s="170">
        <f>VALUE(IF(I13="",0,IF(I13="","",+I13*J13)))</f>
        <v>0</v>
      </c>
      <c r="L13" s="171"/>
      <c r="M13" s="171"/>
      <c r="N13" s="159"/>
      <c r="O13" s="171">
        <f>IFERROR(VLOOKUP(N13,Liste!$C$2:$E$7,3,FALSE),0)</f>
        <v>0</v>
      </c>
      <c r="P13" s="171"/>
      <c r="Q13" s="290"/>
      <c r="R13" s="291"/>
      <c r="S13" s="292"/>
      <c r="T13" s="149">
        <f>IFERROR(O13+P13+M13+L13+K13,"")</f>
        <v>0</v>
      </c>
    </row>
    <row r="14" spans="1:20" s="109" customFormat="1" ht="30" customHeight="1">
      <c r="A14" s="178"/>
      <c r="B14" s="178"/>
      <c r="C14" s="179"/>
      <c r="D14" s="178"/>
      <c r="E14" s="306"/>
      <c r="F14" s="307"/>
      <c r="G14" s="150"/>
      <c r="H14" s="150"/>
      <c r="I14" s="151" t="str" cm="1">
        <f t="array" ref="I14">IFERROR(IF(C14="",IF(D14="","",IF(D14="Aller-Retour",GetDistanceWithOSRM(GetCoordinatesFromOSM('1 - CONFIGURATION'!$B$13),GetCoordinatesFromOSM(B14))*2,GetDistanceWithOSRM(GetCoordinatesFromOSM('1 - CONFIGURATION'!$B$13),GetCoordinatesFromOSM(B14)))),IF(D14="Aller-Retour",C14*2,C14)),"")</f>
        <v/>
      </c>
      <c r="J14" s="152" t="str">
        <f>IFERROR(IF(I14="","",IF(G14&gt;=3,(VLOOKUP($R$9,'1 - CONFIGURATION'!$C$5:$D$16,2,FALSE)+'1 - CONFIGURATION'!$D$23),IF(G14=2,(VLOOKUP($R$9,'1 - CONFIGURATION'!$C$5:$D$16,2,FALSE)+'1 - CONFIGURATION'!$D$22),IF(G14=1,(VLOOKUP($R$9,'1 - CONFIGURATION'!$C$5:$D$16,2,FALSE)+'1 - CONFIGURATION'!$D$21),VLOOKUP($R$9,'1 - CONFIGURATION'!$C$5:$D$16,2,FALSE)))))+IF(H14="X",0.15,0),"")</f>
        <v/>
      </c>
      <c r="K14" s="172">
        <f t="shared" ref="K14:K35" si="0">IF(I14="",0,IF(I14="","",+I14*J14))</f>
        <v>0</v>
      </c>
      <c r="L14" s="173"/>
      <c r="M14" s="173"/>
      <c r="N14" s="159"/>
      <c r="O14" s="173">
        <f>IFERROR(VLOOKUP(N14,Liste!$C$2:$E$7,3,FALSE),0)</f>
        <v>0</v>
      </c>
      <c r="P14" s="173"/>
      <c r="Q14" s="281"/>
      <c r="R14" s="282"/>
      <c r="S14" s="283"/>
      <c r="T14" s="153">
        <f t="shared" ref="T14:T35" si="1">IFERROR(O14+P14+M14+L14+K14,"")</f>
        <v>0</v>
      </c>
    </row>
    <row r="15" spans="1:20" s="109" customFormat="1" ht="30" customHeight="1">
      <c r="A15" s="178"/>
      <c r="B15" s="178"/>
      <c r="C15" s="154"/>
      <c r="D15" s="178"/>
      <c r="E15" s="306"/>
      <c r="F15" s="307"/>
      <c r="G15" s="150"/>
      <c r="H15" s="150"/>
      <c r="I15" s="151" t="str" cm="1">
        <f t="array" ref="I15">IFERROR(IF(C15="",IF(D15="","",IF(D15="Aller-Retour",GetDistanceWithOSRM(GetCoordinatesFromOSM('1 - CONFIGURATION'!$B$13),GetCoordinatesFromOSM(B15))*2,GetDistanceWithOSRM(GetCoordinatesFromOSM('1 - CONFIGURATION'!$B$13),GetCoordinatesFromOSM(B15)))),IF(D15="Aller-Retour",C15*2,C15)),"")</f>
        <v/>
      </c>
      <c r="J15" s="152" t="str">
        <f>IFERROR(IF(I15="","",IF(G15&gt;=3,(VLOOKUP($R$9,'1 - CONFIGURATION'!$C$5:$D$16,2,FALSE)+'1 - CONFIGURATION'!$D$23),IF(G15=2,(VLOOKUP($R$9,'1 - CONFIGURATION'!$C$5:$D$16,2,FALSE)+'1 - CONFIGURATION'!$D$22),IF(G15=1,(VLOOKUP($R$9,'1 - CONFIGURATION'!$C$5:$D$16,2,FALSE)+'1 - CONFIGURATION'!$D$21),VLOOKUP($R$9,'1 - CONFIGURATION'!$C$5:$D$16,2,FALSE)))))+IF(H15="X",0.15,0),"")</f>
        <v/>
      </c>
      <c r="K15" s="172">
        <f t="shared" si="0"/>
        <v>0</v>
      </c>
      <c r="L15" s="173"/>
      <c r="M15" s="173"/>
      <c r="N15" s="159"/>
      <c r="O15" s="173">
        <f>IFERROR(VLOOKUP(N15,Liste!$C$2:$E$7,3,FALSE),0)</f>
        <v>0</v>
      </c>
      <c r="P15" s="173"/>
      <c r="Q15" s="281"/>
      <c r="R15" s="282"/>
      <c r="S15" s="283"/>
      <c r="T15" s="153">
        <f t="shared" si="1"/>
        <v>0</v>
      </c>
    </row>
    <row r="16" spans="1:20" s="109" customFormat="1" ht="30" customHeight="1">
      <c r="A16" s="174"/>
      <c r="B16" s="178"/>
      <c r="C16" s="179"/>
      <c r="D16" s="178"/>
      <c r="E16" s="306"/>
      <c r="F16" s="307"/>
      <c r="G16" s="150"/>
      <c r="H16" s="150"/>
      <c r="I16" s="151" t="str" cm="1">
        <f t="array" ref="I16">IFERROR(IF(C16="",IF(D16="","",IF(D16="Aller-Retour",GetDistanceWithOSRM(GetCoordinatesFromOSM('1 - CONFIGURATION'!$B$13),GetCoordinatesFromOSM(B16))*2,GetDistanceWithOSRM(GetCoordinatesFromOSM('1 - CONFIGURATION'!$B$13),GetCoordinatesFromOSM(B16)))),IF(D16="Aller-Retour",C16*2,C16)),"")</f>
        <v/>
      </c>
      <c r="J16" s="152" t="str">
        <f>IFERROR(IF(I16="","",IF(G16&gt;=3,(VLOOKUP($R$9,'1 - CONFIGURATION'!$C$5:$D$16,2,FALSE)+'1 - CONFIGURATION'!$D$23),IF(G16=2,(VLOOKUP($R$9,'1 - CONFIGURATION'!$C$5:$D$16,2,FALSE)+'1 - CONFIGURATION'!$D$22),IF(G16=1,(VLOOKUP($R$9,'1 - CONFIGURATION'!$C$5:$D$16,2,FALSE)+'1 - CONFIGURATION'!$D$21),VLOOKUP($R$9,'1 - CONFIGURATION'!$C$5:$D$16,2,FALSE)))))+IF(H16="X",0.15,0),"")</f>
        <v/>
      </c>
      <c r="K16" s="172">
        <f t="shared" si="0"/>
        <v>0</v>
      </c>
      <c r="L16" s="173"/>
      <c r="M16" s="173"/>
      <c r="N16" s="159"/>
      <c r="O16" s="173">
        <f>IFERROR(VLOOKUP(N16,Liste!$C$2:$E$7,3,FALSE),0)</f>
        <v>0</v>
      </c>
      <c r="P16" s="173"/>
      <c r="Q16" s="281"/>
      <c r="R16" s="282"/>
      <c r="S16" s="283"/>
      <c r="T16" s="153">
        <f t="shared" si="1"/>
        <v>0</v>
      </c>
    </row>
    <row r="17" spans="1:20" s="109" customFormat="1" ht="30" customHeight="1">
      <c r="A17" s="178"/>
      <c r="B17" s="178"/>
      <c r="C17" s="179"/>
      <c r="D17" s="178"/>
      <c r="E17" s="306"/>
      <c r="F17" s="307"/>
      <c r="G17" s="150"/>
      <c r="H17" s="150"/>
      <c r="I17" s="151" t="str" cm="1">
        <f t="array" ref="I17">IFERROR(IF(C17="",IF(D17="","",IF(D17="Aller-Retour",GetDistanceWithOSRM(GetCoordinatesFromOSM('1 - CONFIGURATION'!$B$13),GetCoordinatesFromOSM(B17))*2,GetDistanceWithOSRM(GetCoordinatesFromOSM('1 - CONFIGURATION'!$B$13),GetCoordinatesFromOSM(B17)))),IF(D17="Aller-Retour",C17*2,C17)),"")</f>
        <v/>
      </c>
      <c r="J17" s="152" t="str">
        <f>IFERROR(IF(I17="","",IF(G17&gt;=3,(VLOOKUP($R$9,'1 - CONFIGURATION'!$C$5:$D$16,2,FALSE)+'1 - CONFIGURATION'!$D$23),IF(G17=2,(VLOOKUP($R$9,'1 - CONFIGURATION'!$C$5:$D$16,2,FALSE)+'1 - CONFIGURATION'!$D$22),IF(G17=1,(VLOOKUP($R$9,'1 - CONFIGURATION'!$C$5:$D$16,2,FALSE)+'1 - CONFIGURATION'!$D$21),VLOOKUP($R$9,'1 - CONFIGURATION'!$C$5:$D$16,2,FALSE)))))+IF(H17="X",0.15,0),"")</f>
        <v/>
      </c>
      <c r="K17" s="172">
        <f t="shared" si="0"/>
        <v>0</v>
      </c>
      <c r="L17" s="173"/>
      <c r="M17" s="173"/>
      <c r="N17" s="159"/>
      <c r="O17" s="173">
        <f>IFERROR(VLOOKUP(N17,Liste!$C$2:$E$7,3,FALSE),0)</f>
        <v>0</v>
      </c>
      <c r="P17" s="173"/>
      <c r="Q17" s="281"/>
      <c r="R17" s="282"/>
      <c r="S17" s="283"/>
      <c r="T17" s="153">
        <f t="shared" si="1"/>
        <v>0</v>
      </c>
    </row>
    <row r="18" spans="1:20" s="109" customFormat="1" ht="30" customHeight="1">
      <c r="A18" s="178"/>
      <c r="B18" s="178"/>
      <c r="C18" s="179"/>
      <c r="D18" s="178"/>
      <c r="E18" s="306"/>
      <c r="F18" s="307"/>
      <c r="G18" s="150"/>
      <c r="H18" s="150"/>
      <c r="I18" s="151" t="str" cm="1">
        <f t="array" ref="I18">IFERROR(IF(C18="",IF(D18="","",IF(D18="Aller-Retour",GetDistanceWithOSRM(GetCoordinatesFromOSM('1 - CONFIGURATION'!$B$13),GetCoordinatesFromOSM(B18))*2,GetDistanceWithOSRM(GetCoordinatesFromOSM('1 - CONFIGURATION'!$B$13),GetCoordinatesFromOSM(B18)))),IF(D18="Aller-Retour",C18*2,C18)),"")</f>
        <v/>
      </c>
      <c r="J18" s="152" t="str">
        <f>IFERROR(IF(I18="","",IF(G18&gt;=3,(VLOOKUP($R$9,'1 - CONFIGURATION'!$C$5:$D$16,2,FALSE)+'1 - CONFIGURATION'!$D$23),IF(G18=2,(VLOOKUP($R$9,'1 - CONFIGURATION'!$C$5:$D$16,2,FALSE)+'1 - CONFIGURATION'!$D$22),IF(G18=1,(VLOOKUP($R$9,'1 - CONFIGURATION'!$C$5:$D$16,2,FALSE)+'1 - CONFIGURATION'!$D$21),VLOOKUP($R$9,'1 - CONFIGURATION'!$C$5:$D$16,2,FALSE)))))+IF(H18="X",0.15,0),"")</f>
        <v/>
      </c>
      <c r="K18" s="172">
        <f t="shared" si="0"/>
        <v>0</v>
      </c>
      <c r="L18" s="173"/>
      <c r="M18" s="173"/>
      <c r="N18" s="159"/>
      <c r="O18" s="173">
        <f>IFERROR(VLOOKUP(N18,Liste!$C$2:$E$7,3,FALSE),0)</f>
        <v>0</v>
      </c>
      <c r="P18" s="173"/>
      <c r="Q18" s="281"/>
      <c r="R18" s="282"/>
      <c r="S18" s="283"/>
      <c r="T18" s="153">
        <f t="shared" si="1"/>
        <v>0</v>
      </c>
    </row>
    <row r="19" spans="1:20" s="109" customFormat="1" ht="30" customHeight="1">
      <c r="A19" s="178"/>
      <c r="B19" s="178"/>
      <c r="C19" s="179"/>
      <c r="D19" s="178"/>
      <c r="E19" s="306"/>
      <c r="F19" s="307"/>
      <c r="G19" s="150"/>
      <c r="H19" s="150"/>
      <c r="I19" s="151" t="str" cm="1">
        <f t="array" ref="I19">IFERROR(IF(C19="",IF(D19="","",IF(D19="Aller-Retour",GetDistanceWithOSRM(GetCoordinatesFromOSM('1 - CONFIGURATION'!$B$13),GetCoordinatesFromOSM(B19))*2,GetDistanceWithOSRM(GetCoordinatesFromOSM('1 - CONFIGURATION'!$B$13),GetCoordinatesFromOSM(B19)))),IF(D19="Aller-Retour",C19*2,C19)),"")</f>
        <v/>
      </c>
      <c r="J19" s="152" t="str">
        <f>IFERROR(IF(I19="","",IF(G19&gt;=3,(VLOOKUP($R$9,'1 - CONFIGURATION'!$C$5:$D$16,2,FALSE)+'1 - CONFIGURATION'!$D$23),IF(G19=2,(VLOOKUP($R$9,'1 - CONFIGURATION'!$C$5:$D$16,2,FALSE)+'1 - CONFIGURATION'!$D$22),IF(G19=1,(VLOOKUP($R$9,'1 - CONFIGURATION'!$C$5:$D$16,2,FALSE)+'1 - CONFIGURATION'!$D$21),VLOOKUP($R$9,'1 - CONFIGURATION'!$C$5:$D$16,2,FALSE)))))+IF(H19="X",0.15,0),"")</f>
        <v/>
      </c>
      <c r="K19" s="172">
        <f t="shared" si="0"/>
        <v>0</v>
      </c>
      <c r="L19" s="173"/>
      <c r="M19" s="173"/>
      <c r="N19" s="159"/>
      <c r="O19" s="173">
        <f>IFERROR(VLOOKUP(N19,Liste!$C$2:$E$7,3,FALSE),0)</f>
        <v>0</v>
      </c>
      <c r="P19" s="173"/>
      <c r="Q19" s="281"/>
      <c r="R19" s="282"/>
      <c r="S19" s="283"/>
      <c r="T19" s="153">
        <f t="shared" si="1"/>
        <v>0</v>
      </c>
    </row>
    <row r="20" spans="1:20" s="109" customFormat="1" ht="30" customHeight="1">
      <c r="A20" s="178"/>
      <c r="B20" s="178"/>
      <c r="C20" s="179"/>
      <c r="D20" s="178"/>
      <c r="E20" s="306"/>
      <c r="F20" s="307"/>
      <c r="G20" s="150"/>
      <c r="H20" s="150"/>
      <c r="I20" s="151" t="str" cm="1">
        <f t="array" ref="I20">IFERROR(IF(C20="",IF(D20="","",IF(D20="Aller-Retour",GetDistanceWithOSRM(GetCoordinatesFromOSM('1 - CONFIGURATION'!$B$13),GetCoordinatesFromOSM(B20))*2,GetDistanceWithOSRM(GetCoordinatesFromOSM('1 - CONFIGURATION'!$B$13),GetCoordinatesFromOSM(B20)))),IF(D20="Aller-Retour",C20*2,C20)),"")</f>
        <v/>
      </c>
      <c r="J20" s="152" t="str">
        <f>IFERROR(IF(I20="","",IF(G20&gt;=3,(VLOOKUP($R$9,'1 - CONFIGURATION'!$C$5:$D$16,2,FALSE)+'1 - CONFIGURATION'!$D$23),IF(G20=2,(VLOOKUP($R$9,'1 - CONFIGURATION'!$C$5:$D$16,2,FALSE)+'1 - CONFIGURATION'!$D$22),IF(G20=1,(VLOOKUP($R$9,'1 - CONFIGURATION'!$C$5:$D$16,2,FALSE)+'1 - CONFIGURATION'!$D$21),VLOOKUP($R$9,'1 - CONFIGURATION'!$C$5:$D$16,2,FALSE)))))+IF(H20="X",0.15,0),"")</f>
        <v/>
      </c>
      <c r="K20" s="172">
        <f t="shared" si="0"/>
        <v>0</v>
      </c>
      <c r="L20" s="173"/>
      <c r="M20" s="173"/>
      <c r="N20" s="159"/>
      <c r="O20" s="173">
        <f>IFERROR(VLOOKUP(N20,Liste!$C$2:$E$7,3,FALSE),0)</f>
        <v>0</v>
      </c>
      <c r="P20" s="173"/>
      <c r="Q20" s="281"/>
      <c r="R20" s="282"/>
      <c r="S20" s="283"/>
      <c r="T20" s="153">
        <f t="shared" si="1"/>
        <v>0</v>
      </c>
    </row>
    <row r="21" spans="1:20" s="109" customFormat="1" ht="30" customHeight="1">
      <c r="A21" s="178"/>
      <c r="B21" s="178"/>
      <c r="C21" s="179"/>
      <c r="D21" s="178"/>
      <c r="E21" s="306"/>
      <c r="F21" s="307"/>
      <c r="G21" s="150"/>
      <c r="H21" s="150"/>
      <c r="I21" s="151" t="str" cm="1">
        <f t="array" ref="I21">IFERROR(IF(C21="",IF(D21="","",IF(D21="Aller-Retour",GetDistanceWithOSRM(GetCoordinatesFromOSM('1 - CONFIGURATION'!$B$13),GetCoordinatesFromOSM(B21))*2,GetDistanceWithOSRM(GetCoordinatesFromOSM('1 - CONFIGURATION'!$B$13),GetCoordinatesFromOSM(B21)))),IF(D21="Aller-Retour",C21*2,C21)),"")</f>
        <v/>
      </c>
      <c r="J21" s="152" t="str">
        <f>IFERROR(IF(I21="","",IF(G21&gt;=3,(VLOOKUP($R$9,'1 - CONFIGURATION'!$C$5:$D$16,2,FALSE)+'1 - CONFIGURATION'!$D$23),IF(G21=2,(VLOOKUP($R$9,'1 - CONFIGURATION'!$C$5:$D$16,2,FALSE)+'1 - CONFIGURATION'!$D$22),IF(G21=1,(VLOOKUP($R$9,'1 - CONFIGURATION'!$C$5:$D$16,2,FALSE)+'1 - CONFIGURATION'!$D$21),VLOOKUP($R$9,'1 - CONFIGURATION'!$C$5:$D$16,2,FALSE)))))+IF(H21="X",0.15,0),"")</f>
        <v/>
      </c>
      <c r="K21" s="172">
        <f t="shared" si="0"/>
        <v>0</v>
      </c>
      <c r="L21" s="173"/>
      <c r="M21" s="173"/>
      <c r="N21" s="159"/>
      <c r="O21" s="173">
        <f>IFERROR(VLOOKUP(N21,Liste!$C$2:$E$7,3,FALSE),0)</f>
        <v>0</v>
      </c>
      <c r="P21" s="173"/>
      <c r="Q21" s="281"/>
      <c r="R21" s="282"/>
      <c r="S21" s="283"/>
      <c r="T21" s="153">
        <f t="shared" si="1"/>
        <v>0</v>
      </c>
    </row>
    <row r="22" spans="1:20" s="109" customFormat="1" ht="30" customHeight="1">
      <c r="A22" s="178"/>
      <c r="B22" s="178"/>
      <c r="C22" s="179"/>
      <c r="D22" s="178"/>
      <c r="E22" s="306"/>
      <c r="F22" s="307"/>
      <c r="G22" s="150"/>
      <c r="H22" s="150"/>
      <c r="I22" s="151" t="str" cm="1">
        <f t="array" ref="I22">IFERROR(IF(C22="",IF(D22="","",IF(D22="Aller-Retour",GetDistanceWithOSRM(GetCoordinatesFromOSM('1 - CONFIGURATION'!$B$13),GetCoordinatesFromOSM(B22))*2,GetDistanceWithOSRM(GetCoordinatesFromOSM('1 - CONFIGURATION'!$B$13),GetCoordinatesFromOSM(B22)))),IF(D22="Aller-Retour",C22*2,C22)),"")</f>
        <v/>
      </c>
      <c r="J22" s="152" t="str">
        <f>IFERROR(IF(I22="","",IF(G22&gt;=3,(VLOOKUP($R$9,'1 - CONFIGURATION'!$C$5:$D$16,2,FALSE)+'1 - CONFIGURATION'!$D$23),IF(G22=2,(VLOOKUP($R$9,'1 - CONFIGURATION'!$C$5:$D$16,2,FALSE)+'1 - CONFIGURATION'!$D$22),IF(G22=1,(VLOOKUP($R$9,'1 - CONFIGURATION'!$C$5:$D$16,2,FALSE)+'1 - CONFIGURATION'!$D$21),VLOOKUP($R$9,'1 - CONFIGURATION'!$C$5:$D$16,2,FALSE)))))+IF(H22="X",0.15,0),"")</f>
        <v/>
      </c>
      <c r="K22" s="172">
        <f t="shared" si="0"/>
        <v>0</v>
      </c>
      <c r="L22" s="173"/>
      <c r="M22" s="173"/>
      <c r="N22" s="159"/>
      <c r="O22" s="173">
        <f>IFERROR(VLOOKUP(N22,Liste!$C$2:$E$7,3,FALSE),0)</f>
        <v>0</v>
      </c>
      <c r="P22" s="173"/>
      <c r="Q22" s="281"/>
      <c r="R22" s="282"/>
      <c r="S22" s="283"/>
      <c r="T22" s="153">
        <f t="shared" si="1"/>
        <v>0</v>
      </c>
    </row>
    <row r="23" spans="1:20" s="109" customFormat="1" ht="30" customHeight="1">
      <c r="A23" s="178"/>
      <c r="B23" s="178"/>
      <c r="C23" s="179"/>
      <c r="D23" s="178"/>
      <c r="E23" s="306"/>
      <c r="F23" s="307"/>
      <c r="G23" s="150"/>
      <c r="H23" s="150"/>
      <c r="I23" s="151" t="str" cm="1">
        <f t="array" ref="I23">IFERROR(IF(C23="",IF(D23="","",IF(D23="Aller-Retour",GetDistanceWithOSRM(GetCoordinatesFromOSM('1 - CONFIGURATION'!$B$13),GetCoordinatesFromOSM(B23))*2,GetDistanceWithOSRM(GetCoordinatesFromOSM('1 - CONFIGURATION'!$B$13),GetCoordinatesFromOSM(B23)))),IF(D23="Aller-Retour",C23*2,C23)),"")</f>
        <v/>
      </c>
      <c r="J23" s="152" t="str">
        <f>IFERROR(IF(I23="","",IF(G23&gt;=3,(VLOOKUP($R$9,'1 - CONFIGURATION'!$C$5:$D$16,2,FALSE)+'1 - CONFIGURATION'!$D$23),IF(G23=2,(VLOOKUP($R$9,'1 - CONFIGURATION'!$C$5:$D$16,2,FALSE)+'1 - CONFIGURATION'!$D$22),IF(G23=1,(VLOOKUP($R$9,'1 - CONFIGURATION'!$C$5:$D$16,2,FALSE)+'1 - CONFIGURATION'!$D$21),VLOOKUP($R$9,'1 - CONFIGURATION'!$C$5:$D$16,2,FALSE)))))+IF(H23="X",0.15,0),"")</f>
        <v/>
      </c>
      <c r="K23" s="172">
        <f t="shared" si="0"/>
        <v>0</v>
      </c>
      <c r="L23" s="173"/>
      <c r="M23" s="173"/>
      <c r="N23" s="159"/>
      <c r="O23" s="173">
        <f>IFERROR(VLOOKUP(N23,Liste!$C$2:$E$7,3,FALSE),0)</f>
        <v>0</v>
      </c>
      <c r="P23" s="173"/>
      <c r="Q23" s="281"/>
      <c r="R23" s="282"/>
      <c r="S23" s="283"/>
      <c r="T23" s="153">
        <f t="shared" si="1"/>
        <v>0</v>
      </c>
    </row>
    <row r="24" spans="1:20" s="109" customFormat="1" ht="30" customHeight="1">
      <c r="A24" s="178"/>
      <c r="B24" s="178"/>
      <c r="C24" s="179"/>
      <c r="D24" s="178"/>
      <c r="E24" s="306"/>
      <c r="F24" s="307"/>
      <c r="G24" s="150"/>
      <c r="H24" s="150"/>
      <c r="I24" s="151" t="str" cm="1">
        <f t="array" ref="I24">IFERROR(IF(C24="",IF(D24="","",IF(D24="Aller-Retour",GetDistanceWithOSRM(GetCoordinatesFromOSM('1 - CONFIGURATION'!$B$13),GetCoordinatesFromOSM(B24))*2,GetDistanceWithOSRM(GetCoordinatesFromOSM('1 - CONFIGURATION'!$B$13),GetCoordinatesFromOSM(B24)))),IF(D24="Aller-Retour",C24*2,C24)),"")</f>
        <v/>
      </c>
      <c r="J24" s="152" t="str">
        <f>IFERROR(IF(I24="","",IF(G24&gt;=3,(VLOOKUP($R$9,'1 - CONFIGURATION'!$C$5:$D$16,2,FALSE)+'1 - CONFIGURATION'!$D$23),IF(G24=2,(VLOOKUP($R$9,'1 - CONFIGURATION'!$C$5:$D$16,2,FALSE)+'1 - CONFIGURATION'!$D$22),IF(G24=1,(VLOOKUP($R$9,'1 - CONFIGURATION'!$C$5:$D$16,2,FALSE)+'1 - CONFIGURATION'!$D$21),VLOOKUP($R$9,'1 - CONFIGURATION'!$C$5:$D$16,2,FALSE)))))+IF(H24="X",0.15,0),"")</f>
        <v/>
      </c>
      <c r="K24" s="172">
        <f t="shared" si="0"/>
        <v>0</v>
      </c>
      <c r="L24" s="173"/>
      <c r="M24" s="173"/>
      <c r="N24" s="159"/>
      <c r="O24" s="173">
        <f>IFERROR(VLOOKUP(N24,Liste!$C$2:$E$7,3,FALSE),0)</f>
        <v>0</v>
      </c>
      <c r="P24" s="173"/>
      <c r="Q24" s="281"/>
      <c r="R24" s="282"/>
      <c r="S24" s="283"/>
      <c r="T24" s="153">
        <f t="shared" si="1"/>
        <v>0</v>
      </c>
    </row>
    <row r="25" spans="1:20" s="109" customFormat="1" ht="30" customHeight="1">
      <c r="A25" s="178"/>
      <c r="B25" s="178"/>
      <c r="C25" s="179"/>
      <c r="D25" s="178"/>
      <c r="E25" s="306"/>
      <c r="F25" s="307"/>
      <c r="G25" s="150"/>
      <c r="H25" s="150"/>
      <c r="I25" s="151" t="str" cm="1">
        <f t="array" ref="I25">IFERROR(IF(C25="",IF(D25="","",IF(D25="Aller-Retour",GetDistanceWithOSRM(GetCoordinatesFromOSM('1 - CONFIGURATION'!$B$13),GetCoordinatesFromOSM(B25))*2,GetDistanceWithOSRM(GetCoordinatesFromOSM('1 - CONFIGURATION'!$B$13),GetCoordinatesFromOSM(B25)))),IF(D25="Aller-Retour",C25*2,C25)),"")</f>
        <v/>
      </c>
      <c r="J25" s="152" t="str">
        <f>IFERROR(IF(I25="","",IF(G25&gt;=3,(VLOOKUP($R$9,'1 - CONFIGURATION'!$C$5:$D$16,2,FALSE)+'1 - CONFIGURATION'!$D$23),IF(G25=2,(VLOOKUP($R$9,'1 - CONFIGURATION'!$C$5:$D$16,2,FALSE)+'1 - CONFIGURATION'!$D$22),IF(G25=1,(VLOOKUP($R$9,'1 - CONFIGURATION'!$C$5:$D$16,2,FALSE)+'1 - CONFIGURATION'!$D$21),VLOOKUP($R$9,'1 - CONFIGURATION'!$C$5:$D$16,2,FALSE)))))+IF(H25="X",0.15,0),"")</f>
        <v/>
      </c>
      <c r="K25" s="172">
        <f t="shared" si="0"/>
        <v>0</v>
      </c>
      <c r="L25" s="173"/>
      <c r="M25" s="173"/>
      <c r="N25" s="159"/>
      <c r="O25" s="173">
        <f>IFERROR(VLOOKUP(N25,Liste!$C$2:$E$7,3,FALSE),0)</f>
        <v>0</v>
      </c>
      <c r="P25" s="173"/>
      <c r="Q25" s="281"/>
      <c r="R25" s="282"/>
      <c r="S25" s="283"/>
      <c r="T25" s="153">
        <f t="shared" si="1"/>
        <v>0</v>
      </c>
    </row>
    <row r="26" spans="1:20" s="109" customFormat="1" ht="30" customHeight="1">
      <c r="A26" s="178"/>
      <c r="B26" s="178"/>
      <c r="C26" s="179"/>
      <c r="D26" s="178"/>
      <c r="E26" s="306"/>
      <c r="F26" s="307"/>
      <c r="G26" s="150"/>
      <c r="H26" s="150"/>
      <c r="I26" s="151" t="str" cm="1">
        <f t="array" ref="I26">IFERROR(IF(C26="",IF(D26="","",IF(D26="Aller-Retour",GetDistanceWithOSRM(GetCoordinatesFromOSM('1 - CONFIGURATION'!$B$13),GetCoordinatesFromOSM(B26))*2,GetDistanceWithOSRM(GetCoordinatesFromOSM('1 - CONFIGURATION'!$B$13),GetCoordinatesFromOSM(B26)))),IF(D26="Aller-Retour",C26*2,C26)),"")</f>
        <v/>
      </c>
      <c r="J26" s="152" t="str">
        <f>IFERROR(IF(I26="","",IF(G26&gt;=3,(VLOOKUP($R$9,'1 - CONFIGURATION'!$C$5:$D$16,2,FALSE)+'1 - CONFIGURATION'!$D$23),IF(G26=2,(VLOOKUP($R$9,'1 - CONFIGURATION'!$C$5:$D$16,2,FALSE)+'1 - CONFIGURATION'!$D$22),IF(G26=1,(VLOOKUP($R$9,'1 - CONFIGURATION'!$C$5:$D$16,2,FALSE)+'1 - CONFIGURATION'!$D$21),VLOOKUP($R$9,'1 - CONFIGURATION'!$C$5:$D$16,2,FALSE)))))+IF(H26="X",0.15,0),"")</f>
        <v/>
      </c>
      <c r="K26" s="172">
        <f t="shared" si="0"/>
        <v>0</v>
      </c>
      <c r="L26" s="173"/>
      <c r="M26" s="173"/>
      <c r="N26" s="159"/>
      <c r="O26" s="173">
        <f>IFERROR(VLOOKUP(N26,Liste!$C$2:$E$7,3,FALSE),0)</f>
        <v>0</v>
      </c>
      <c r="P26" s="173"/>
      <c r="Q26" s="281"/>
      <c r="R26" s="282"/>
      <c r="S26" s="283"/>
      <c r="T26" s="153">
        <f t="shared" si="1"/>
        <v>0</v>
      </c>
    </row>
    <row r="27" spans="1:20" s="109" customFormat="1" ht="30" customHeight="1">
      <c r="A27" s="178"/>
      <c r="B27" s="178"/>
      <c r="C27" s="179"/>
      <c r="D27" s="178"/>
      <c r="E27" s="306"/>
      <c r="F27" s="307"/>
      <c r="G27" s="150"/>
      <c r="H27" s="150"/>
      <c r="I27" s="151" t="str" cm="1">
        <f t="array" ref="I27">IFERROR(IF(C27="",IF(D27="","",IF(D27="Aller-Retour",GetDistanceWithOSRM(GetCoordinatesFromOSM('1 - CONFIGURATION'!$B$13),GetCoordinatesFromOSM(B27))*2,GetDistanceWithOSRM(GetCoordinatesFromOSM('1 - CONFIGURATION'!$B$13),GetCoordinatesFromOSM(B27)))),IF(D27="Aller-Retour",C27*2,C27)),"")</f>
        <v/>
      </c>
      <c r="J27" s="152" t="str">
        <f>IFERROR(IF(I27="","",IF(G27&gt;=3,(VLOOKUP($R$9,'1 - CONFIGURATION'!$C$5:$D$16,2,FALSE)+'1 - CONFIGURATION'!$D$23),IF(G27=2,(VLOOKUP($R$9,'1 - CONFIGURATION'!$C$5:$D$16,2,FALSE)+'1 - CONFIGURATION'!$D$22),IF(G27=1,(VLOOKUP($R$9,'1 - CONFIGURATION'!$C$5:$D$16,2,FALSE)+'1 - CONFIGURATION'!$D$21),VLOOKUP($R$9,'1 - CONFIGURATION'!$C$5:$D$16,2,FALSE)))))+IF(H27="X",0.15,0),"")</f>
        <v/>
      </c>
      <c r="K27" s="172">
        <f t="shared" si="0"/>
        <v>0</v>
      </c>
      <c r="L27" s="173"/>
      <c r="M27" s="173"/>
      <c r="N27" s="159"/>
      <c r="O27" s="173">
        <f>IFERROR(VLOOKUP(N27,Liste!$C$2:$E$7,3,FALSE),0)</f>
        <v>0</v>
      </c>
      <c r="P27" s="173"/>
      <c r="Q27" s="281"/>
      <c r="R27" s="282"/>
      <c r="S27" s="283"/>
      <c r="T27" s="153">
        <f t="shared" si="1"/>
        <v>0</v>
      </c>
    </row>
    <row r="28" spans="1:20" s="109" customFormat="1" ht="30" customHeight="1">
      <c r="A28" s="178"/>
      <c r="B28" s="178"/>
      <c r="C28" s="179"/>
      <c r="D28" s="178"/>
      <c r="E28" s="306"/>
      <c r="F28" s="307"/>
      <c r="G28" s="150"/>
      <c r="H28" s="150"/>
      <c r="I28" s="151" t="str" cm="1">
        <f t="array" ref="I28">IFERROR(IF(C28="",IF(D28="","",IF(D28="Aller-Retour",GetDistanceWithOSRM(GetCoordinatesFromOSM('1 - CONFIGURATION'!$B$13),GetCoordinatesFromOSM(B28))*2,GetDistanceWithOSRM(GetCoordinatesFromOSM('1 - CONFIGURATION'!$B$13),GetCoordinatesFromOSM(B28)))),IF(D28="Aller-Retour",C28*2,C28)),"")</f>
        <v/>
      </c>
      <c r="J28" s="152" t="str">
        <f>IFERROR(IF(I28="","",IF(G28&gt;=3,(VLOOKUP($R$9,'1 - CONFIGURATION'!$C$5:$D$16,2,FALSE)+'1 - CONFIGURATION'!$D$23),IF(G28=2,(VLOOKUP($R$9,'1 - CONFIGURATION'!$C$5:$D$16,2,FALSE)+'1 - CONFIGURATION'!$D$22),IF(G28=1,(VLOOKUP($R$9,'1 - CONFIGURATION'!$C$5:$D$16,2,FALSE)+'1 - CONFIGURATION'!$D$21),VLOOKUP($R$9,'1 - CONFIGURATION'!$C$5:$D$16,2,FALSE)))))+IF(H28="X",0.15,0),"")</f>
        <v/>
      </c>
      <c r="K28" s="172">
        <f t="shared" si="0"/>
        <v>0</v>
      </c>
      <c r="L28" s="173"/>
      <c r="M28" s="173"/>
      <c r="N28" s="159"/>
      <c r="O28" s="173">
        <f>IFERROR(VLOOKUP(N28,Liste!$C$2:$E$7,3,FALSE),0)</f>
        <v>0</v>
      </c>
      <c r="P28" s="173"/>
      <c r="Q28" s="281"/>
      <c r="R28" s="282"/>
      <c r="S28" s="283"/>
      <c r="T28" s="153">
        <f t="shared" si="1"/>
        <v>0</v>
      </c>
    </row>
    <row r="29" spans="1:20" s="109" customFormat="1" ht="30" customHeight="1">
      <c r="A29" s="178"/>
      <c r="B29" s="178"/>
      <c r="C29" s="179"/>
      <c r="D29" s="178"/>
      <c r="E29" s="306"/>
      <c r="F29" s="307"/>
      <c r="G29" s="150"/>
      <c r="H29" s="150"/>
      <c r="I29" s="151" t="str" cm="1">
        <f t="array" ref="I29">IFERROR(IF(C29="",IF(D29="","",IF(D29="Aller-Retour",GetDistanceWithOSRM(GetCoordinatesFromOSM('1 - CONFIGURATION'!$B$13),GetCoordinatesFromOSM(B29))*2,GetDistanceWithOSRM(GetCoordinatesFromOSM('1 - CONFIGURATION'!$B$13),GetCoordinatesFromOSM(B29)))),IF(D29="Aller-Retour",C29*2,C29)),"")</f>
        <v/>
      </c>
      <c r="J29" s="152" t="str">
        <f>IFERROR(IF(I29="","",IF(G29&gt;=3,(VLOOKUP($R$9,'1 - CONFIGURATION'!$C$5:$D$16,2,FALSE)+'1 - CONFIGURATION'!$D$23),IF(G29=2,(VLOOKUP($R$9,'1 - CONFIGURATION'!$C$5:$D$16,2,FALSE)+'1 - CONFIGURATION'!$D$22),IF(G29=1,(VLOOKUP($R$9,'1 - CONFIGURATION'!$C$5:$D$16,2,FALSE)+'1 - CONFIGURATION'!$D$21),VLOOKUP($R$9,'1 - CONFIGURATION'!$C$5:$D$16,2,FALSE)))))+IF(H29="X",0.15,0),"")</f>
        <v/>
      </c>
      <c r="K29" s="172">
        <f t="shared" si="0"/>
        <v>0</v>
      </c>
      <c r="L29" s="173"/>
      <c r="M29" s="173"/>
      <c r="N29" s="159"/>
      <c r="O29" s="173">
        <f>IFERROR(VLOOKUP(N29,Liste!$C$2:$E$7,3,FALSE),0)</f>
        <v>0</v>
      </c>
      <c r="P29" s="173"/>
      <c r="Q29" s="281"/>
      <c r="R29" s="282"/>
      <c r="S29" s="283"/>
      <c r="T29" s="153">
        <f t="shared" si="1"/>
        <v>0</v>
      </c>
    </row>
    <row r="30" spans="1:20" s="109" customFormat="1" ht="30" customHeight="1">
      <c r="A30" s="178"/>
      <c r="B30" s="178"/>
      <c r="C30" s="179"/>
      <c r="D30" s="178"/>
      <c r="E30" s="306"/>
      <c r="F30" s="307"/>
      <c r="G30" s="150"/>
      <c r="H30" s="150"/>
      <c r="I30" s="151" t="str" cm="1">
        <f t="array" ref="I30">IFERROR(IF(C30="",IF(D30="","",IF(D30="Aller-Retour",GetDistanceWithOSRM(GetCoordinatesFromOSM('1 - CONFIGURATION'!$B$13),GetCoordinatesFromOSM(B30))*2,GetDistanceWithOSRM(GetCoordinatesFromOSM('1 - CONFIGURATION'!$B$13),GetCoordinatesFromOSM(B30)))),IF(D30="Aller-Retour",C30*2,C30)),"")</f>
        <v/>
      </c>
      <c r="J30" s="152" t="str">
        <f>IFERROR(IF(I30="","",IF(G30&gt;=3,(VLOOKUP($R$9,'1 - CONFIGURATION'!$C$5:$D$16,2,FALSE)+'1 - CONFIGURATION'!$D$23),IF(G30=2,(VLOOKUP($R$9,'1 - CONFIGURATION'!$C$5:$D$16,2,FALSE)+'1 - CONFIGURATION'!$D$22),IF(G30=1,(VLOOKUP($R$9,'1 - CONFIGURATION'!$C$5:$D$16,2,FALSE)+'1 - CONFIGURATION'!$D$21),VLOOKUP($R$9,'1 - CONFIGURATION'!$C$5:$D$16,2,FALSE)))))+IF(H30="X",0.15,0),"")</f>
        <v/>
      </c>
      <c r="K30" s="172">
        <f t="shared" si="0"/>
        <v>0</v>
      </c>
      <c r="L30" s="173"/>
      <c r="M30" s="173"/>
      <c r="N30" s="159"/>
      <c r="O30" s="173">
        <f>IFERROR(VLOOKUP(N30,Liste!$C$2:$E$7,3,FALSE),0)</f>
        <v>0</v>
      </c>
      <c r="P30" s="173"/>
      <c r="Q30" s="281"/>
      <c r="R30" s="282"/>
      <c r="S30" s="283"/>
      <c r="T30" s="153">
        <f t="shared" si="1"/>
        <v>0</v>
      </c>
    </row>
    <row r="31" spans="1:20" s="109" customFormat="1" ht="30" customHeight="1">
      <c r="A31" s="178"/>
      <c r="B31" s="178"/>
      <c r="C31" s="179"/>
      <c r="D31" s="178"/>
      <c r="E31" s="306"/>
      <c r="F31" s="307"/>
      <c r="G31" s="150"/>
      <c r="H31" s="150"/>
      <c r="I31" s="151" t="str" cm="1">
        <f t="array" ref="I31">IFERROR(IF(C31="",IF(D31="","",IF(D31="Aller-Retour",GetDistanceWithOSRM(GetCoordinatesFromOSM('1 - CONFIGURATION'!$B$13),GetCoordinatesFromOSM(B31))*2,GetDistanceWithOSRM(GetCoordinatesFromOSM('1 - CONFIGURATION'!$B$13),GetCoordinatesFromOSM(B31)))),IF(D31="Aller-Retour",C31*2,C31)),"")</f>
        <v/>
      </c>
      <c r="J31" s="152" t="str">
        <f>IFERROR(IF(I31="","",IF(G31&gt;=3,(VLOOKUP($R$9,'1 - CONFIGURATION'!$C$5:$D$16,2,FALSE)+'1 - CONFIGURATION'!$D$23),IF(G31=2,(VLOOKUP($R$9,'1 - CONFIGURATION'!$C$5:$D$16,2,FALSE)+'1 - CONFIGURATION'!$D$22),IF(G31=1,(VLOOKUP($R$9,'1 - CONFIGURATION'!$C$5:$D$16,2,FALSE)+'1 - CONFIGURATION'!$D$21),VLOOKUP($R$9,'1 - CONFIGURATION'!$C$5:$D$16,2,FALSE)))))+IF(H31="X",0.15,0),"")</f>
        <v/>
      </c>
      <c r="K31" s="172">
        <f t="shared" si="0"/>
        <v>0</v>
      </c>
      <c r="L31" s="173"/>
      <c r="M31" s="173"/>
      <c r="N31" s="159"/>
      <c r="O31" s="173">
        <f>IFERROR(VLOOKUP(N31,Liste!$C$2:$E$7,3,FALSE),0)</f>
        <v>0</v>
      </c>
      <c r="P31" s="173"/>
      <c r="Q31" s="281"/>
      <c r="R31" s="282"/>
      <c r="S31" s="283"/>
      <c r="T31" s="153">
        <f t="shared" si="1"/>
        <v>0</v>
      </c>
    </row>
    <row r="32" spans="1:20" s="109" customFormat="1" ht="30" customHeight="1">
      <c r="A32" s="178"/>
      <c r="B32" s="178"/>
      <c r="C32" s="179"/>
      <c r="D32" s="178"/>
      <c r="E32" s="306"/>
      <c r="F32" s="307"/>
      <c r="G32" s="150"/>
      <c r="H32" s="150"/>
      <c r="I32" s="151" t="str" cm="1">
        <f t="array" ref="I32">IFERROR(IF(C32="",IF(D32="","",IF(D32="Aller-Retour",GetDistanceWithOSRM(GetCoordinatesFromOSM('1 - CONFIGURATION'!$B$13),GetCoordinatesFromOSM(B32))*2,GetDistanceWithOSRM(GetCoordinatesFromOSM('1 - CONFIGURATION'!$B$13),GetCoordinatesFromOSM(B32)))),IF(D32="Aller-Retour",C32*2,C32)),"")</f>
        <v/>
      </c>
      <c r="J32" s="152" t="str">
        <f>IFERROR(IF(I32="","",IF(G32&gt;=3,(VLOOKUP($R$9,'1 - CONFIGURATION'!$C$5:$D$16,2,FALSE)+'1 - CONFIGURATION'!$D$23),IF(G32=2,(VLOOKUP($R$9,'1 - CONFIGURATION'!$C$5:$D$16,2,FALSE)+'1 - CONFIGURATION'!$D$22),IF(G32=1,(VLOOKUP($R$9,'1 - CONFIGURATION'!$C$5:$D$16,2,FALSE)+'1 - CONFIGURATION'!$D$21),VLOOKUP($R$9,'1 - CONFIGURATION'!$C$5:$D$16,2,FALSE)))))+IF(H32="X",0.15,0),"")</f>
        <v/>
      </c>
      <c r="K32" s="172">
        <f t="shared" si="0"/>
        <v>0</v>
      </c>
      <c r="L32" s="173"/>
      <c r="M32" s="173"/>
      <c r="N32" s="159"/>
      <c r="O32" s="173">
        <f>IFERROR(VLOOKUP(N32,Liste!$C$2:$E$7,3,FALSE),0)</f>
        <v>0</v>
      </c>
      <c r="P32" s="173"/>
      <c r="Q32" s="281"/>
      <c r="R32" s="282"/>
      <c r="S32" s="283"/>
      <c r="T32" s="153">
        <f t="shared" si="1"/>
        <v>0</v>
      </c>
    </row>
    <row r="33" spans="1:20" s="109" customFormat="1" ht="30" customHeight="1">
      <c r="A33" s="178"/>
      <c r="B33" s="178"/>
      <c r="C33" s="179"/>
      <c r="D33" s="178"/>
      <c r="E33" s="306"/>
      <c r="F33" s="307"/>
      <c r="G33" s="150"/>
      <c r="H33" s="150"/>
      <c r="I33" s="151" t="str" cm="1">
        <f t="array" ref="I33">IFERROR(IF(C33="",IF(D33="","",IF(D33="Aller-Retour",GetDistanceWithOSRM(GetCoordinatesFromOSM('1 - CONFIGURATION'!$B$13),GetCoordinatesFromOSM(B33))*2,GetDistanceWithOSRM(GetCoordinatesFromOSM('1 - CONFIGURATION'!$B$13),GetCoordinatesFromOSM(B33)))),IF(D33="Aller-Retour",C33*2,C33)),"")</f>
        <v/>
      </c>
      <c r="J33" s="152" t="str">
        <f>IFERROR(IF(I33="","",IF(G33&gt;=3,(VLOOKUP($R$9,'1 - CONFIGURATION'!$C$5:$D$16,2,FALSE)+'1 - CONFIGURATION'!$D$23),IF(G33=2,(VLOOKUP($R$9,'1 - CONFIGURATION'!$C$5:$D$16,2,FALSE)+'1 - CONFIGURATION'!$D$22),IF(G33=1,(VLOOKUP($R$9,'1 - CONFIGURATION'!$C$5:$D$16,2,FALSE)+'1 - CONFIGURATION'!$D$21),VLOOKUP($R$9,'1 - CONFIGURATION'!$C$5:$D$16,2,FALSE)))))+IF(H33="X",0.15,0),"")</f>
        <v/>
      </c>
      <c r="K33" s="172">
        <f t="shared" si="0"/>
        <v>0</v>
      </c>
      <c r="L33" s="173"/>
      <c r="M33" s="173"/>
      <c r="N33" s="159"/>
      <c r="O33" s="173">
        <f>IFERROR(VLOOKUP(N33,Liste!$C$2:$E$7,3,FALSE),0)</f>
        <v>0</v>
      </c>
      <c r="P33" s="173"/>
      <c r="Q33" s="281"/>
      <c r="R33" s="282"/>
      <c r="S33" s="283"/>
      <c r="T33" s="153">
        <f t="shared" si="1"/>
        <v>0</v>
      </c>
    </row>
    <row r="34" spans="1:20" s="109" customFormat="1" ht="30" customHeight="1">
      <c r="A34" s="178"/>
      <c r="B34" s="178"/>
      <c r="C34" s="179"/>
      <c r="D34" s="178"/>
      <c r="E34" s="306"/>
      <c r="F34" s="307"/>
      <c r="G34" s="150"/>
      <c r="H34" s="150"/>
      <c r="I34" s="151" t="str" cm="1">
        <f t="array" ref="I34">IFERROR(IF(C34="",IF(D34="","",IF(D34="Aller-Retour",GetDistanceWithOSRM(GetCoordinatesFromOSM('1 - CONFIGURATION'!$B$13),GetCoordinatesFromOSM(B34))*2,GetDistanceWithOSRM(GetCoordinatesFromOSM('1 - CONFIGURATION'!$B$13),GetCoordinatesFromOSM(B34)))),IF(D34="Aller-Retour",C34*2,C34)),"")</f>
        <v/>
      </c>
      <c r="J34" s="152" t="str">
        <f>IFERROR(IF(I34="","",IF(G34&gt;=3,(VLOOKUP($R$9,'1 - CONFIGURATION'!$C$5:$D$16,2,FALSE)+'1 - CONFIGURATION'!$D$23),IF(G34=2,(VLOOKUP($R$9,'1 - CONFIGURATION'!$C$5:$D$16,2,FALSE)+'1 - CONFIGURATION'!$D$22),IF(G34=1,(VLOOKUP($R$9,'1 - CONFIGURATION'!$C$5:$D$16,2,FALSE)+'1 - CONFIGURATION'!$D$21),VLOOKUP($R$9,'1 - CONFIGURATION'!$C$5:$D$16,2,FALSE)))))+IF(H34="X",0.15,0),"")</f>
        <v/>
      </c>
      <c r="K34" s="172">
        <f t="shared" si="0"/>
        <v>0</v>
      </c>
      <c r="L34" s="173"/>
      <c r="M34" s="173"/>
      <c r="N34" s="159"/>
      <c r="O34" s="173">
        <f>IFERROR(VLOOKUP(N34,Liste!$C$2:$E$7,3,FALSE),0)</f>
        <v>0</v>
      </c>
      <c r="P34" s="173"/>
      <c r="Q34" s="281"/>
      <c r="R34" s="282"/>
      <c r="S34" s="283"/>
      <c r="T34" s="153">
        <f t="shared" si="1"/>
        <v>0</v>
      </c>
    </row>
    <row r="35" spans="1:20" s="109" customFormat="1" ht="30" customHeight="1">
      <c r="A35" s="178"/>
      <c r="B35" s="178"/>
      <c r="C35" s="179"/>
      <c r="D35" s="178"/>
      <c r="E35" s="306"/>
      <c r="F35" s="307"/>
      <c r="G35" s="150"/>
      <c r="H35" s="150"/>
      <c r="I35" s="151" t="str" cm="1">
        <f t="array" ref="I35">IFERROR(IF(C35="",IF(D35="","",IF(D35="Aller-Retour",GetDistanceWithOSRM(GetCoordinatesFromOSM('1 - CONFIGURATION'!$B$13),GetCoordinatesFromOSM(B35))*2,GetDistanceWithOSRM(GetCoordinatesFromOSM('1 - CONFIGURATION'!$B$13),GetCoordinatesFromOSM(B35)))),IF(D35="Aller-Retour",C35*2,C35)),"")</f>
        <v/>
      </c>
      <c r="J35" s="152" t="str">
        <f>IFERROR(IF(I35="","",IF(G35&gt;=3,(VLOOKUP($R$9,'1 - CONFIGURATION'!$C$5:$D$16,2,FALSE)+'1 - CONFIGURATION'!$D$23),IF(G35=2,(VLOOKUP($R$9,'1 - CONFIGURATION'!$C$5:$D$16,2,FALSE)+'1 - CONFIGURATION'!$D$22),IF(G35=1,(VLOOKUP($R$9,'1 - CONFIGURATION'!$C$5:$D$16,2,FALSE)+'1 - CONFIGURATION'!$D$21),VLOOKUP($R$9,'1 - CONFIGURATION'!$C$5:$D$16,2,FALSE)))))+IF(H35="X",0.15,0),"")</f>
        <v/>
      </c>
      <c r="K35" s="172">
        <f t="shared" si="0"/>
        <v>0</v>
      </c>
      <c r="L35" s="173"/>
      <c r="M35" s="173"/>
      <c r="N35" s="159"/>
      <c r="O35" s="173">
        <f>IFERROR(VLOOKUP(N35,Liste!$C$2:$E$7,3,FALSE),0)</f>
        <v>0</v>
      </c>
      <c r="P35" s="173"/>
      <c r="Q35" s="281"/>
      <c r="R35" s="282"/>
      <c r="S35" s="283"/>
      <c r="T35" s="153">
        <f t="shared" si="1"/>
        <v>0</v>
      </c>
    </row>
    <row r="36" spans="1:20" s="109" customFormat="1" ht="18">
      <c r="A36" s="129"/>
      <c r="B36" s="129"/>
      <c r="C36" s="129"/>
      <c r="D36" s="129"/>
      <c r="E36" s="305"/>
      <c r="F36" s="305"/>
      <c r="G36" s="160"/>
      <c r="H36" s="133"/>
      <c r="I36" s="129"/>
      <c r="J36" s="177" t="s">
        <v>5</v>
      </c>
      <c r="K36" s="175">
        <f>IF(SUM(K13:K35)&lt;=0,0,SUM(K13:K35))</f>
        <v>0</v>
      </c>
      <c r="L36" s="175">
        <f t="shared" ref="L36:P36" si="2">IF(SUM(L13:L35)&lt;=0,0,SUM(L13:L35))</f>
        <v>0</v>
      </c>
      <c r="M36" s="175">
        <f t="shared" si="2"/>
        <v>0</v>
      </c>
      <c r="N36" s="175">
        <f t="shared" si="2"/>
        <v>0</v>
      </c>
      <c r="O36" s="175">
        <f t="shared" si="2"/>
        <v>0</v>
      </c>
      <c r="P36" s="180">
        <f t="shared" si="2"/>
        <v>0</v>
      </c>
      <c r="Q36" s="129"/>
      <c r="R36" s="129"/>
      <c r="S36" s="129"/>
      <c r="T36" s="129"/>
    </row>
    <row r="37" spans="1:20" s="109" customFormat="1" ht="18">
      <c r="A37" s="129"/>
      <c r="B37" s="129"/>
      <c r="C37" s="129"/>
      <c r="D37" s="129"/>
      <c r="E37" s="129"/>
      <c r="F37" s="129"/>
      <c r="G37" s="129"/>
      <c r="H37" s="129"/>
      <c r="I37" s="129"/>
      <c r="J37" s="129"/>
      <c r="K37" s="129"/>
      <c r="L37" s="129"/>
      <c r="M37" s="129"/>
      <c r="N37" s="129"/>
      <c r="O37" s="129"/>
      <c r="P37" s="129"/>
      <c r="Q37" s="129"/>
      <c r="R37" s="129"/>
      <c r="S37" s="129"/>
      <c r="T37" s="129"/>
    </row>
    <row r="38" spans="1:20" s="109" customFormat="1" ht="18">
      <c r="A38" s="129"/>
      <c r="B38" s="129"/>
      <c r="C38" s="165"/>
      <c r="D38" s="302"/>
      <c r="E38" s="302"/>
      <c r="F38" s="302"/>
      <c r="G38" s="166"/>
      <c r="H38" s="129"/>
      <c r="I38" s="166"/>
      <c r="J38" s="166"/>
      <c r="K38" s="166"/>
      <c r="L38" s="166"/>
      <c r="M38" s="166"/>
      <c r="N38" s="166"/>
      <c r="O38" s="166"/>
      <c r="P38" s="166"/>
      <c r="Q38" s="166"/>
      <c r="R38" s="129"/>
      <c r="S38" s="129"/>
      <c r="T38" s="129"/>
    </row>
    <row r="39" spans="1:20" s="109" customFormat="1" ht="18">
      <c r="A39" s="129"/>
      <c r="B39" s="129"/>
      <c r="C39" s="129"/>
      <c r="D39" s="302"/>
      <c r="E39" s="302"/>
      <c r="F39" s="302"/>
      <c r="G39" s="129"/>
      <c r="H39" s="129"/>
      <c r="I39" s="166"/>
      <c r="J39" s="166"/>
      <c r="K39" s="166"/>
      <c r="L39" s="166"/>
      <c r="M39" s="166"/>
      <c r="N39" s="166"/>
      <c r="O39" s="166"/>
      <c r="P39" s="166"/>
      <c r="Q39" s="166"/>
      <c r="R39" s="129"/>
      <c r="S39" s="129"/>
      <c r="T39" s="129"/>
    </row>
    <row r="40" spans="1:20" s="109" customFormat="1" ht="18">
      <c r="A40" s="129"/>
      <c r="B40" s="129"/>
      <c r="C40" s="129"/>
      <c r="D40" s="129"/>
      <c r="E40" s="129"/>
      <c r="F40" s="129"/>
      <c r="G40" s="129"/>
      <c r="H40" s="129"/>
      <c r="I40" s="165"/>
      <c r="J40" s="165"/>
      <c r="K40" s="167"/>
      <c r="L40" s="167"/>
      <c r="M40" s="167"/>
      <c r="N40" s="167"/>
      <c r="O40" s="129"/>
      <c r="P40" s="167"/>
      <c r="Q40" s="129"/>
      <c r="R40" s="129"/>
      <c r="S40" s="129"/>
      <c r="T40" s="129"/>
    </row>
    <row r="41" spans="1:20" s="109" customFormat="1" ht="18.75" thickBot="1">
      <c r="A41" s="129"/>
      <c r="B41" s="129"/>
      <c r="C41" s="129"/>
      <c r="D41" s="129"/>
      <c r="E41" s="129"/>
      <c r="F41" s="129"/>
      <c r="G41" s="129"/>
      <c r="H41" s="129"/>
      <c r="I41" s="129"/>
      <c r="J41" s="129"/>
      <c r="K41" s="129"/>
      <c r="L41" s="129"/>
      <c r="M41" s="129"/>
      <c r="N41" s="129"/>
      <c r="O41" s="129"/>
      <c r="P41" s="129"/>
      <c r="Q41" s="129"/>
      <c r="R41" s="129"/>
      <c r="S41" s="129"/>
      <c r="T41" s="129"/>
    </row>
    <row r="42" spans="1:20" s="109" customFormat="1" ht="24.75" thickTop="1" thickBot="1">
      <c r="A42" s="129"/>
      <c r="B42" s="168"/>
      <c r="C42" s="129"/>
      <c r="D42" s="303"/>
      <c r="E42" s="303"/>
      <c r="F42" s="303"/>
      <c r="G42" s="129"/>
      <c r="H42" s="303"/>
      <c r="I42" s="303"/>
      <c r="J42" s="303"/>
      <c r="K42" s="303"/>
      <c r="L42" s="129"/>
      <c r="M42" s="176" t="s">
        <v>6</v>
      </c>
      <c r="N42" s="295">
        <f>IFERROR(K36+L36+M36+N36+P36,"")</f>
        <v>0</v>
      </c>
      <c r="O42" s="296"/>
      <c r="P42" s="297"/>
      <c r="Q42" s="129"/>
      <c r="R42" s="129"/>
      <c r="S42" s="129"/>
      <c r="T42" s="129"/>
    </row>
    <row r="43" spans="1:20" s="109" customFormat="1" ht="19.5" thickTop="1" thickBot="1">
      <c r="A43" s="129"/>
      <c r="B43" s="133" t="s">
        <v>52</v>
      </c>
      <c r="C43" s="129"/>
      <c r="D43" s="301" t="s">
        <v>54</v>
      </c>
      <c r="E43" s="301"/>
      <c r="F43" s="301"/>
      <c r="G43" s="165"/>
      <c r="H43" s="301" t="s">
        <v>28</v>
      </c>
      <c r="I43" s="301"/>
      <c r="J43" s="301"/>
      <c r="K43" s="301"/>
      <c r="L43" s="129"/>
      <c r="M43" s="165"/>
      <c r="N43" s="166"/>
      <c r="O43" s="166"/>
      <c r="P43" s="166"/>
      <c r="Q43" s="129"/>
      <c r="R43" s="129"/>
      <c r="S43" s="129"/>
      <c r="T43" s="129"/>
    </row>
    <row r="44" spans="1:20" s="109" customFormat="1" ht="19.5" thickTop="1" thickBot="1">
      <c r="A44" s="129"/>
      <c r="B44" s="129"/>
      <c r="C44" s="129"/>
      <c r="D44" s="129"/>
      <c r="E44" s="129"/>
      <c r="F44" s="129"/>
      <c r="G44" s="129"/>
      <c r="H44" s="129"/>
      <c r="I44" s="129"/>
      <c r="J44" s="129"/>
      <c r="K44" s="129"/>
      <c r="L44" s="129"/>
      <c r="M44" s="165" t="s">
        <v>63</v>
      </c>
      <c r="N44" s="298"/>
      <c r="O44" s="299"/>
      <c r="P44" s="300"/>
      <c r="Q44" s="129"/>
      <c r="R44" s="129"/>
      <c r="S44" s="129"/>
      <c r="T44" s="129"/>
    </row>
    <row r="45" spans="1:20" s="109" customFormat="1" ht="18.75" thickTop="1">
      <c r="A45" s="129"/>
      <c r="B45" s="129"/>
      <c r="C45" s="129"/>
      <c r="D45" s="129"/>
      <c r="E45" s="129"/>
      <c r="F45" s="129"/>
      <c r="G45" s="129"/>
      <c r="H45" s="129"/>
      <c r="I45" s="165"/>
      <c r="J45" s="165"/>
      <c r="K45" s="165"/>
      <c r="L45" s="165"/>
      <c r="M45" s="165"/>
      <c r="N45" s="165"/>
      <c r="O45" s="165"/>
      <c r="P45" s="165"/>
      <c r="Q45" s="129"/>
      <c r="R45" s="129"/>
      <c r="S45" s="129"/>
      <c r="T45" s="129"/>
    </row>
    <row r="46" spans="1:20" s="109" customFormat="1" ht="18">
      <c r="A46" s="161"/>
      <c r="B46" s="161"/>
      <c r="C46" s="161"/>
      <c r="D46" s="161"/>
      <c r="E46" s="161"/>
      <c r="F46" s="161"/>
      <c r="G46" s="161"/>
      <c r="H46" s="161"/>
      <c r="I46" s="161"/>
      <c r="J46" s="161"/>
      <c r="K46" s="161"/>
      <c r="L46" s="161"/>
      <c r="M46" s="161"/>
      <c r="N46" s="161"/>
      <c r="O46" s="161"/>
      <c r="P46" s="161"/>
      <c r="Q46" s="161"/>
      <c r="R46" s="161"/>
      <c r="S46" s="161"/>
      <c r="T46" s="161"/>
    </row>
    <row r="47" spans="1:20" s="109" customFormat="1" ht="18">
      <c r="A47" s="293" t="str">
        <f>'3 - FRAIS DE DÉPLACEMENT'!A50</f>
        <v xml:space="preserve">IMPORTANT :  Les réclamations doivent être présentées dans un délai de 60 jours après leur réalisation. Les réclamations présentées au-delà de ce délai ne seront pas honorées.                                                             </v>
      </c>
      <c r="B47" s="293"/>
      <c r="C47" s="293"/>
      <c r="D47" s="293"/>
      <c r="E47" s="294"/>
      <c r="F47" s="294"/>
      <c r="G47" s="294"/>
      <c r="H47" s="294"/>
      <c r="I47" s="294"/>
      <c r="J47" s="294"/>
      <c r="K47" s="294"/>
      <c r="L47" s="294"/>
      <c r="M47" s="294"/>
      <c r="N47" s="294"/>
      <c r="O47" s="294"/>
      <c r="P47" s="294"/>
      <c r="Q47" s="129"/>
      <c r="R47" s="129"/>
      <c r="S47" s="129"/>
      <c r="T47" s="129"/>
    </row>
    <row r="48" spans="1:20" s="109" customFormat="1" ht="18">
      <c r="A48" s="129"/>
      <c r="B48" s="129"/>
      <c r="C48" s="129"/>
      <c r="D48" s="129"/>
      <c r="E48" s="129"/>
      <c r="F48" s="129"/>
      <c r="G48" s="129"/>
      <c r="H48" s="129"/>
      <c r="I48" s="129"/>
      <c r="J48" s="129"/>
      <c r="K48" s="129"/>
      <c r="L48" s="129"/>
      <c r="M48" s="129"/>
      <c r="N48" s="129"/>
      <c r="O48" s="129"/>
      <c r="P48" s="129"/>
      <c r="Q48" s="129"/>
      <c r="R48" s="129"/>
      <c r="S48" s="129"/>
      <c r="T48" s="129"/>
    </row>
    <row r="49" spans="1:20">
      <c r="A49" s="169"/>
      <c r="B49" s="169"/>
      <c r="C49" s="169"/>
      <c r="D49" s="169"/>
      <c r="E49" s="169"/>
      <c r="F49" s="169"/>
      <c r="G49" s="169"/>
      <c r="H49" s="169"/>
      <c r="I49" s="169"/>
      <c r="J49" s="169"/>
      <c r="K49" s="169"/>
      <c r="L49" s="169"/>
      <c r="M49" s="169"/>
      <c r="N49" s="169"/>
      <c r="O49" s="169"/>
      <c r="P49" s="169"/>
      <c r="Q49" s="169"/>
      <c r="R49" s="169"/>
      <c r="S49" s="169"/>
      <c r="T49" s="169"/>
    </row>
    <row r="50" spans="1:20">
      <c r="A50" s="169"/>
      <c r="B50" s="169"/>
      <c r="C50" s="169"/>
      <c r="D50" s="169"/>
      <c r="E50" s="169"/>
      <c r="F50" s="169"/>
      <c r="G50" s="169"/>
      <c r="H50" s="169"/>
      <c r="I50" s="169"/>
      <c r="J50" s="169"/>
      <c r="K50" s="169"/>
      <c r="L50" s="169"/>
      <c r="M50" s="169"/>
      <c r="N50" s="169"/>
      <c r="O50" s="169"/>
      <c r="P50" s="169"/>
      <c r="Q50" s="169"/>
      <c r="R50" s="169"/>
      <c r="S50" s="169"/>
      <c r="T50" s="169"/>
    </row>
    <row r="51" spans="1:20">
      <c r="A51" s="169"/>
      <c r="B51" s="169"/>
      <c r="C51" s="169"/>
      <c r="D51" s="169"/>
      <c r="E51" s="169"/>
      <c r="F51" s="169"/>
      <c r="G51" s="169"/>
      <c r="H51" s="169"/>
      <c r="I51" s="169"/>
      <c r="J51" s="169"/>
      <c r="K51" s="169"/>
      <c r="L51" s="169"/>
      <c r="M51" s="169"/>
      <c r="N51" s="169"/>
      <c r="O51" s="169"/>
      <c r="P51" s="169"/>
      <c r="Q51" s="169"/>
      <c r="R51" s="169"/>
      <c r="S51" s="169"/>
      <c r="T51" s="169"/>
    </row>
    <row r="52" spans="1:20">
      <c r="A52" s="169"/>
      <c r="B52" s="169"/>
      <c r="C52" s="169"/>
      <c r="D52" s="169"/>
      <c r="E52" s="169"/>
      <c r="F52" s="169"/>
      <c r="G52" s="169"/>
      <c r="H52" s="169"/>
      <c r="I52" s="169"/>
      <c r="J52" s="169"/>
      <c r="K52" s="169"/>
      <c r="L52" s="169"/>
      <c r="M52" s="169"/>
      <c r="N52" s="169"/>
      <c r="O52" s="169"/>
      <c r="P52" s="169"/>
      <c r="Q52" s="169"/>
      <c r="R52" s="169"/>
      <c r="S52" s="169"/>
      <c r="T52" s="169"/>
    </row>
    <row r="53" spans="1:20">
      <c r="A53" s="169"/>
      <c r="B53" s="169"/>
      <c r="C53" s="169"/>
      <c r="D53" s="169"/>
      <c r="E53" s="169"/>
      <c r="F53" s="169"/>
      <c r="G53" s="169"/>
      <c r="H53" s="169"/>
      <c r="I53" s="169"/>
      <c r="J53" s="169"/>
      <c r="K53" s="169"/>
      <c r="L53" s="169"/>
      <c r="M53" s="169"/>
      <c r="N53" s="169"/>
      <c r="O53" s="169"/>
      <c r="P53" s="169"/>
      <c r="Q53" s="169"/>
      <c r="R53" s="169"/>
      <c r="S53" s="169"/>
      <c r="T53" s="169"/>
    </row>
    <row r="54" spans="1:20">
      <c r="A54" s="169"/>
      <c r="B54" s="169"/>
      <c r="C54" s="169"/>
      <c r="D54" s="169"/>
      <c r="E54" s="169"/>
      <c r="F54" s="169"/>
      <c r="G54" s="169"/>
      <c r="H54" s="169"/>
      <c r="I54" s="169"/>
      <c r="J54" s="169"/>
      <c r="K54" s="169"/>
      <c r="L54" s="169"/>
      <c r="M54" s="169"/>
      <c r="N54" s="169"/>
      <c r="O54" s="169"/>
      <c r="P54" s="169"/>
      <c r="Q54" s="169"/>
      <c r="R54" s="169"/>
      <c r="S54" s="169"/>
      <c r="T54" s="169"/>
    </row>
    <row r="55" spans="1:20">
      <c r="A55" s="169"/>
      <c r="B55" s="169"/>
      <c r="C55" s="169"/>
      <c r="D55" s="169"/>
      <c r="E55" s="169"/>
      <c r="F55" s="169"/>
      <c r="G55" s="169"/>
      <c r="H55" s="169"/>
      <c r="I55" s="169"/>
      <c r="J55" s="169"/>
      <c r="K55" s="169"/>
      <c r="L55" s="169"/>
      <c r="M55" s="169"/>
      <c r="N55" s="169"/>
      <c r="O55" s="169"/>
      <c r="P55" s="169"/>
      <c r="Q55" s="169"/>
      <c r="R55" s="169"/>
      <c r="S55" s="169"/>
      <c r="T55" s="169"/>
    </row>
    <row r="56" spans="1:20">
      <c r="A56" s="169"/>
      <c r="B56" s="169"/>
      <c r="C56" s="169"/>
      <c r="D56" s="169"/>
      <c r="E56" s="169"/>
      <c r="F56" s="169"/>
      <c r="G56" s="169"/>
      <c r="H56" s="169"/>
      <c r="I56" s="169"/>
      <c r="J56" s="169"/>
      <c r="K56" s="169"/>
      <c r="L56" s="169"/>
      <c r="M56" s="169"/>
      <c r="N56" s="169"/>
      <c r="O56" s="169"/>
      <c r="P56" s="169"/>
      <c r="Q56" s="169"/>
      <c r="R56" s="169"/>
      <c r="S56" s="169"/>
      <c r="T56" s="169"/>
    </row>
    <row r="57" spans="1:20">
      <c r="A57" s="169"/>
      <c r="B57" s="169"/>
      <c r="C57" s="169"/>
      <c r="D57" s="169"/>
      <c r="E57" s="169"/>
      <c r="F57" s="169"/>
      <c r="G57" s="169"/>
      <c r="H57" s="169"/>
      <c r="I57" s="169"/>
      <c r="J57" s="169"/>
      <c r="K57" s="169"/>
      <c r="L57" s="169"/>
      <c r="M57" s="169"/>
      <c r="N57" s="169"/>
      <c r="O57" s="169"/>
      <c r="P57" s="169"/>
      <c r="Q57" s="169"/>
      <c r="R57" s="169"/>
      <c r="S57" s="169"/>
      <c r="T57" s="169"/>
    </row>
  </sheetData>
  <sheetProtection formatCells="0" sort="0"/>
  <mergeCells count="74">
    <mergeCell ref="Q30:S30"/>
    <mergeCell ref="Q22:S22"/>
    <mergeCell ref="Q23:S23"/>
    <mergeCell ref="Q24:S24"/>
    <mergeCell ref="Q25:S25"/>
    <mergeCell ref="Q26:S26"/>
    <mergeCell ref="E16:F16"/>
    <mergeCell ref="E17:F17"/>
    <mergeCell ref="G5:Q5"/>
    <mergeCell ref="G6:Q6"/>
    <mergeCell ref="E30:F30"/>
    <mergeCell ref="E19:F19"/>
    <mergeCell ref="E20:F20"/>
    <mergeCell ref="E21:F21"/>
    <mergeCell ref="E22:F22"/>
    <mergeCell ref="E23:F23"/>
    <mergeCell ref="E24:F24"/>
    <mergeCell ref="E25:F25"/>
    <mergeCell ref="E26:F26"/>
    <mergeCell ref="E27:F27"/>
    <mergeCell ref="Q28:S28"/>
    <mergeCell ref="Q29:S29"/>
    <mergeCell ref="N11:N12"/>
    <mergeCell ref="P11:P12"/>
    <mergeCell ref="E13:F13"/>
    <mergeCell ref="E14:F14"/>
    <mergeCell ref="E15:F15"/>
    <mergeCell ref="A11:A12"/>
    <mergeCell ref="B11:B12"/>
    <mergeCell ref="D11:D12"/>
    <mergeCell ref="E11:F12"/>
    <mergeCell ref="G11:G12"/>
    <mergeCell ref="K2:L2"/>
    <mergeCell ref="E36:F36"/>
    <mergeCell ref="E28:F28"/>
    <mergeCell ref="E29:F29"/>
    <mergeCell ref="E31:F31"/>
    <mergeCell ref="E32:F32"/>
    <mergeCell ref="E33:F33"/>
    <mergeCell ref="E34:F34"/>
    <mergeCell ref="E35:F35"/>
    <mergeCell ref="G4:Q4"/>
    <mergeCell ref="G7:Q7"/>
    <mergeCell ref="G8:Q8"/>
    <mergeCell ref="G9:Q9"/>
    <mergeCell ref="E18:F18"/>
    <mergeCell ref="I11:L11"/>
    <mergeCell ref="M11:M12"/>
    <mergeCell ref="Q35:S35"/>
    <mergeCell ref="A47:P47"/>
    <mergeCell ref="N42:P42"/>
    <mergeCell ref="N44:P44"/>
    <mergeCell ref="D43:F43"/>
    <mergeCell ref="D39:F39"/>
    <mergeCell ref="D38:F38"/>
    <mergeCell ref="D42:F42"/>
    <mergeCell ref="H43:K43"/>
    <mergeCell ref="H42:K42"/>
    <mergeCell ref="T11:T12"/>
    <mergeCell ref="Q31:S31"/>
    <mergeCell ref="Q32:S32"/>
    <mergeCell ref="Q33:S33"/>
    <mergeCell ref="Q34:S34"/>
    <mergeCell ref="Q11:S12"/>
    <mergeCell ref="Q13:S13"/>
    <mergeCell ref="Q14:S14"/>
    <mergeCell ref="Q15:S15"/>
    <mergeCell ref="Q16:S16"/>
    <mergeCell ref="Q17:S17"/>
    <mergeCell ref="Q18:S18"/>
    <mergeCell ref="Q19:S19"/>
    <mergeCell ref="Q20:S20"/>
    <mergeCell ref="Q21:S21"/>
    <mergeCell ref="Q27:S27"/>
  </mergeCells>
  <printOptions horizontalCentered="1"/>
  <pageMargins left="0.25" right="0.25" top="0.75" bottom="0.75" header="0.3" footer="0.3"/>
  <pageSetup paperSize="5" scale="4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68" r:id="rId4" name="Button 8">
              <controlPr defaultSize="0" print="0" autoFill="0" autoPict="0" macro="[0]!Feuil12.envoyerFeuilleEnPDF">
                <anchor moveWithCells="1" sizeWithCells="1">
                  <from>
                    <xdr:col>17</xdr:col>
                    <xdr:colOff>219075</xdr:colOff>
                    <xdr:row>1</xdr:row>
                    <xdr:rowOff>66675</xdr:rowOff>
                  </from>
                  <to>
                    <xdr:col>19</xdr:col>
                    <xdr:colOff>809625</xdr:colOff>
                    <xdr:row>6</xdr:row>
                    <xdr:rowOff>190500</xdr:rowOff>
                  </to>
                </anchor>
              </controlPr>
            </control>
          </mc:Choice>
        </mc:AlternateContent>
      </controls>
    </mc:Choice>
  </mc:AlternateContent>
  <webPublishItems count="1">
    <webPublishItem id="20539" divId="Book1_26691" sourceType="range" sourceRef="A1:F133" destinationFile="C:\Users\martin.roy\OneDrive - Centre de services scolaire des Chic-Chocs\Bureau\abctext.html"/>
  </webPublishItems>
  <extLst>
    <ext xmlns:x14="http://schemas.microsoft.com/office/spreadsheetml/2009/9/main" uri="{CCE6A557-97BC-4b89-ADB6-D9C93CAAB3DF}">
      <x14:dataValidations xmlns:xm="http://schemas.microsoft.com/office/excel/2006/main" count="4">
        <x14:dataValidation type="list" allowBlank="1" showInputMessage="1" showErrorMessage="1" xr:uid="{D92E9F67-E80F-449A-95A8-E726F81E2A75}">
          <x14:formula1>
            <xm:f>Liste!$B$2:$B$3</xm:f>
          </x14:formula1>
          <xm:sqref>D13:D35</xm:sqref>
        </x14:dataValidation>
        <x14:dataValidation type="list" allowBlank="1" showInputMessage="1" showErrorMessage="1" xr:uid="{EE9BDCDF-1093-4294-9E92-3D42F0E1C58D}">
          <x14:formula1>
            <xm:f>'1 - CONFIGURATION'!$B$27</xm:f>
          </x14:formula1>
          <xm:sqref>H13:H35</xm:sqref>
        </x14:dataValidation>
        <x14:dataValidation type="list" allowBlank="1" showInputMessage="1" showErrorMessage="1" xr:uid="{6F97C383-97AD-4D8D-A35C-A47888A51B8C}">
          <x14:formula1>
            <xm:f>'1 - CONFIGURATION'!$B$21:$B$23</xm:f>
          </x14:formula1>
          <xm:sqref>G13:G35</xm:sqref>
        </x14:dataValidation>
        <x14:dataValidation type="list" allowBlank="1" showInputMessage="1" showErrorMessage="1" xr:uid="{6BFC9C95-6169-4021-81B5-297B659C2253}">
          <x14:formula1>
            <xm:f>Liste!$C$2:$C$8</xm:f>
          </x14:formula1>
          <xm:sqref>N13:N35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1">
    <tabColor rgb="FF0070C0"/>
    <pageSetUpPr fitToPage="1"/>
  </sheetPr>
  <dimension ref="A1:AF51"/>
  <sheetViews>
    <sheetView showGridLines="0" tabSelected="1" zoomScale="75" zoomScaleNormal="75" zoomScaleSheetLayoutView="75" workbookViewId="0">
      <selection activeCell="Q54" sqref="Q54"/>
    </sheetView>
  </sheetViews>
  <sheetFormatPr baseColWidth="10" defaultColWidth="11.42578125" defaultRowHeight="30" customHeight="1"/>
  <cols>
    <col min="1" max="1" width="15.85546875" style="109" customWidth="1"/>
    <col min="2" max="2" width="30.5703125" style="109" bestFit="1" customWidth="1"/>
    <col min="3" max="3" width="29.42578125" style="109" customWidth="1"/>
    <col min="4" max="4" width="14.42578125" style="109" bestFit="1" customWidth="1"/>
    <col min="5" max="5" width="17.85546875" style="109" customWidth="1"/>
    <col min="6" max="6" width="40.7109375" style="109" customWidth="1"/>
    <col min="7" max="7" width="18.140625" style="109" customWidth="1"/>
    <col min="8" max="8" width="22" style="109" customWidth="1"/>
    <col min="9" max="9" width="10.140625" style="109" customWidth="1"/>
    <col min="10" max="10" width="11" style="109" customWidth="1"/>
    <col min="11" max="11" width="14.28515625" style="109" customWidth="1"/>
    <col min="12" max="12" width="9" style="109" bestFit="1" customWidth="1"/>
    <col min="13" max="13" width="15.42578125" style="109" bestFit="1" customWidth="1"/>
    <col min="14" max="14" width="17.85546875" style="109" customWidth="1"/>
    <col min="15" max="15" width="9" style="109" hidden="1" customWidth="1"/>
    <col min="16" max="16" width="15" style="109" customWidth="1"/>
    <col min="17" max="17" width="11.7109375" style="109" bestFit="1" customWidth="1"/>
    <col min="18" max="18" width="16" style="109" bestFit="1" customWidth="1"/>
    <col min="19" max="19" width="40.7109375" style="109" customWidth="1"/>
    <col min="20" max="20" width="15.5703125" style="109" customWidth="1"/>
    <col min="21" max="21" width="25.7109375" style="109" bestFit="1" customWidth="1"/>
    <col min="22" max="22" width="34.85546875" style="109" customWidth="1"/>
    <col min="23" max="23" width="27.28515625" style="109" hidden="1" customWidth="1"/>
    <col min="24" max="24" width="22.42578125" style="109" hidden="1" customWidth="1"/>
    <col min="25" max="25" width="19.7109375" style="109" hidden="1" customWidth="1"/>
    <col min="26" max="26" width="26.5703125" style="109" hidden="1" customWidth="1"/>
    <col min="27" max="27" width="3" style="109" hidden="1" customWidth="1"/>
    <col min="28" max="32" width="11.42578125" style="109" hidden="1" customWidth="1"/>
    <col min="33" max="33" width="11.42578125" style="109" customWidth="1"/>
    <col min="34" max="16384" width="11.42578125" style="109"/>
  </cols>
  <sheetData>
    <row r="1" spans="1:32" ht="18" customHeight="1">
      <c r="A1" s="192">
        <v>5</v>
      </c>
      <c r="B1" s="193"/>
      <c r="C1" s="194" t="str">
        <f>TEXT(A1,"0000")</f>
        <v>0005</v>
      </c>
      <c r="D1" s="195"/>
      <c r="E1" s="195"/>
      <c r="F1" s="195"/>
      <c r="G1" s="196"/>
      <c r="H1" s="196"/>
      <c r="I1" s="196"/>
      <c r="J1" s="196"/>
      <c r="K1" s="195"/>
      <c r="L1" s="195"/>
      <c r="M1" s="195"/>
      <c r="N1" s="195"/>
      <c r="O1" s="195"/>
      <c r="P1" s="195"/>
      <c r="Q1" s="195"/>
      <c r="R1" s="195"/>
      <c r="S1" s="195"/>
      <c r="T1" s="195"/>
      <c r="U1" s="195"/>
      <c r="V1" s="195"/>
    </row>
    <row r="2" spans="1:32" ht="18" customHeight="1">
      <c r="A2" s="195"/>
      <c r="B2" s="195"/>
      <c r="C2" s="195"/>
      <c r="D2" s="195"/>
      <c r="E2" s="195"/>
      <c r="F2" s="195"/>
      <c r="G2" s="195"/>
      <c r="H2" s="195"/>
      <c r="I2" s="195"/>
      <c r="J2" s="195"/>
      <c r="K2" s="195"/>
      <c r="L2" s="195"/>
      <c r="M2" s="195"/>
      <c r="N2" s="195"/>
      <c r="O2" s="195"/>
      <c r="P2" s="195"/>
      <c r="Q2" s="195"/>
      <c r="R2" s="195"/>
      <c r="S2" s="195"/>
      <c r="T2" s="195"/>
      <c r="U2" s="195"/>
      <c r="V2" s="195"/>
    </row>
    <row r="3" spans="1:32" ht="18" customHeight="1">
      <c r="A3" s="196"/>
      <c r="B3" s="196"/>
      <c r="C3" s="196"/>
      <c r="D3" s="196"/>
      <c r="E3" s="196"/>
      <c r="F3" s="197" t="s">
        <v>70</v>
      </c>
      <c r="G3" s="198">
        <v>1</v>
      </c>
      <c r="H3" s="242" t="s">
        <v>158</v>
      </c>
      <c r="I3" s="199"/>
      <c r="J3" s="200"/>
      <c r="K3" s="201"/>
      <c r="L3" s="196"/>
      <c r="M3" s="196"/>
      <c r="N3" s="196"/>
      <c r="O3" s="196"/>
      <c r="P3" s="196"/>
      <c r="Q3" s="196"/>
      <c r="R3" s="196"/>
      <c r="S3" s="195"/>
      <c r="T3" s="195"/>
      <c r="U3" s="195"/>
      <c r="V3" s="195"/>
    </row>
    <row r="4" spans="1:32" ht="18" customHeight="1" thickBot="1">
      <c r="A4" s="196"/>
      <c r="B4" s="196"/>
      <c r="C4" s="196"/>
      <c r="D4" s="196"/>
      <c r="E4" s="196"/>
      <c r="F4" s="196"/>
      <c r="G4" s="196"/>
      <c r="H4" s="202"/>
      <c r="I4" s="196"/>
      <c r="J4" s="196"/>
      <c r="K4" s="196"/>
      <c r="L4" s="196"/>
      <c r="M4" s="196"/>
      <c r="N4" s="196"/>
      <c r="O4" s="196"/>
      <c r="P4" s="196"/>
      <c r="Q4" s="196"/>
      <c r="R4" s="196"/>
      <c r="S4" s="195"/>
      <c r="T4" s="195"/>
      <c r="U4" s="195"/>
      <c r="V4" s="195"/>
    </row>
    <row r="5" spans="1:32" ht="18" customHeight="1">
      <c r="A5" s="195"/>
      <c r="B5" s="195"/>
      <c r="C5" s="195"/>
      <c r="D5" s="195"/>
      <c r="E5" s="195"/>
      <c r="F5" s="203" t="s">
        <v>84</v>
      </c>
      <c r="G5" s="334" t="str">
        <f>IF(+'1 - CONFIGURATION'!B5="","",+'1 - CONFIGURATION'!B5)</f>
        <v/>
      </c>
      <c r="H5" s="334"/>
      <c r="I5" s="334"/>
      <c r="J5" s="334"/>
      <c r="K5" s="334"/>
      <c r="L5" s="334"/>
      <c r="M5" s="334"/>
      <c r="N5" s="334"/>
      <c r="O5" s="334"/>
      <c r="P5" s="334"/>
      <c r="Q5" s="334"/>
      <c r="R5" s="334"/>
      <c r="S5" s="335"/>
      <c r="T5" s="195"/>
      <c r="U5" s="195"/>
      <c r="V5" s="195"/>
    </row>
    <row r="6" spans="1:32" ht="18" customHeight="1">
      <c r="A6" s="195"/>
      <c r="B6" s="195"/>
      <c r="C6" s="195"/>
      <c r="D6" s="195"/>
      <c r="E6" s="195"/>
      <c r="F6" s="204" t="s">
        <v>51</v>
      </c>
      <c r="G6" s="336" t="str">
        <f>IF(+'1 - CONFIGURATION'!B11="","",+'1 - CONFIGURATION'!B11)</f>
        <v/>
      </c>
      <c r="H6" s="336"/>
      <c r="I6" s="336"/>
      <c r="J6" s="336"/>
      <c r="K6" s="336"/>
      <c r="L6" s="336"/>
      <c r="M6" s="336"/>
      <c r="N6" s="336"/>
      <c r="O6" s="336"/>
      <c r="P6" s="336"/>
      <c r="Q6" s="336"/>
      <c r="R6" s="336"/>
      <c r="S6" s="337"/>
      <c r="T6" s="195"/>
      <c r="U6" s="195"/>
      <c r="V6" s="195"/>
    </row>
    <row r="7" spans="1:32" ht="18" customHeight="1">
      <c r="A7" s="195"/>
      <c r="B7" s="195"/>
      <c r="C7" s="195"/>
      <c r="D7" s="195"/>
      <c r="E7" s="195"/>
      <c r="F7" s="204" t="s">
        <v>83</v>
      </c>
      <c r="G7" s="336" t="str">
        <f>IF(+'1 - CONFIGURATION'!B13="","",+'1 - CONFIGURATION'!B13)</f>
        <v/>
      </c>
      <c r="H7" s="336"/>
      <c r="I7" s="336"/>
      <c r="J7" s="336"/>
      <c r="K7" s="336"/>
      <c r="L7" s="336"/>
      <c r="M7" s="336"/>
      <c r="N7" s="336"/>
      <c r="O7" s="336"/>
      <c r="P7" s="336"/>
      <c r="Q7" s="336"/>
      <c r="R7" s="336"/>
      <c r="S7" s="337"/>
      <c r="T7" s="205"/>
      <c r="U7" s="195"/>
      <c r="V7" s="195"/>
    </row>
    <row r="8" spans="1:32" ht="18" customHeight="1" thickBot="1">
      <c r="A8" s="195"/>
      <c r="B8" s="195"/>
      <c r="C8" s="195"/>
      <c r="D8" s="195"/>
      <c r="E8" s="195"/>
      <c r="F8" s="206" t="s">
        <v>160</v>
      </c>
      <c r="G8" s="345"/>
      <c r="H8" s="346"/>
      <c r="I8" s="346"/>
      <c r="J8" s="346"/>
      <c r="K8" s="346"/>
      <c r="L8" s="346"/>
      <c r="M8" s="346"/>
      <c r="N8" s="346"/>
      <c r="O8" s="346"/>
      <c r="P8" s="346"/>
      <c r="Q8" s="346"/>
      <c r="R8" s="346"/>
      <c r="S8" s="347"/>
      <c r="T8" s="194" t="str">
        <f>TEXT(G8,"mmmm")</f>
        <v>janvier</v>
      </c>
      <c r="U8" s="195"/>
      <c r="V8" s="195"/>
    </row>
    <row r="9" spans="1:32" ht="18" customHeight="1">
      <c r="A9" s="195"/>
      <c r="B9" s="195"/>
      <c r="C9" s="195"/>
      <c r="D9" s="195"/>
      <c r="E9" s="195"/>
      <c r="F9" s="207"/>
      <c r="G9" s="111"/>
      <c r="H9" s="111"/>
      <c r="I9" s="111"/>
      <c r="J9" s="111"/>
      <c r="K9" s="207"/>
      <c r="L9" s="207"/>
      <c r="M9" s="207"/>
      <c r="N9" s="207"/>
      <c r="O9" s="207"/>
      <c r="P9" s="207"/>
      <c r="Q9" s="207"/>
      <c r="R9" s="207"/>
      <c r="S9" s="195"/>
      <c r="T9" s="195"/>
      <c r="U9" s="195"/>
      <c r="V9" s="195"/>
    </row>
    <row r="10" spans="1:32" ht="36">
      <c r="A10" s="332" t="s">
        <v>0</v>
      </c>
      <c r="B10" s="320" t="s">
        <v>141</v>
      </c>
      <c r="C10" s="320" t="s">
        <v>142</v>
      </c>
      <c r="D10" s="114" t="s">
        <v>137</v>
      </c>
      <c r="E10" s="320" t="s">
        <v>135</v>
      </c>
      <c r="F10" s="320" t="s">
        <v>81</v>
      </c>
      <c r="G10" s="320" t="s">
        <v>140</v>
      </c>
      <c r="H10" s="115" t="s">
        <v>56</v>
      </c>
      <c r="I10" s="340" t="s">
        <v>8</v>
      </c>
      <c r="J10" s="341"/>
      <c r="K10" s="341"/>
      <c r="L10" s="342"/>
      <c r="M10" s="323" t="s">
        <v>2</v>
      </c>
      <c r="N10" s="332" t="s">
        <v>3</v>
      </c>
      <c r="O10" s="208"/>
      <c r="P10" s="320" t="s">
        <v>4</v>
      </c>
      <c r="Q10" s="343" t="s">
        <v>139</v>
      </c>
      <c r="R10" s="344"/>
      <c r="S10" s="338" t="s">
        <v>65</v>
      </c>
      <c r="T10" s="354" t="s">
        <v>15</v>
      </c>
      <c r="U10" s="356" t="s">
        <v>28</v>
      </c>
      <c r="V10" s="209" t="s">
        <v>136</v>
      </c>
      <c r="W10" s="116"/>
      <c r="Y10" s="110"/>
      <c r="Z10" s="117"/>
    </row>
    <row r="11" spans="1:32" ht="36.75" thickBot="1">
      <c r="A11" s="333"/>
      <c r="B11" s="327"/>
      <c r="C11" s="327"/>
      <c r="D11" s="119" t="s">
        <v>67</v>
      </c>
      <c r="E11" s="327"/>
      <c r="F11" s="327"/>
      <c r="G11" s="327"/>
      <c r="H11" s="119" t="s">
        <v>64</v>
      </c>
      <c r="I11" s="120" t="s">
        <v>17</v>
      </c>
      <c r="J11" s="211" t="s">
        <v>18</v>
      </c>
      <c r="K11" s="212" t="s">
        <v>15</v>
      </c>
      <c r="L11" s="210" t="s">
        <v>1</v>
      </c>
      <c r="M11" s="325"/>
      <c r="N11" s="333"/>
      <c r="O11" s="210"/>
      <c r="P11" s="327"/>
      <c r="Q11" s="213" t="s">
        <v>138</v>
      </c>
      <c r="R11" s="214" t="s">
        <v>82</v>
      </c>
      <c r="S11" s="339"/>
      <c r="T11" s="355"/>
      <c r="U11" s="357"/>
      <c r="V11" s="122" t="s">
        <v>39</v>
      </c>
      <c r="W11" s="123"/>
      <c r="Y11" s="124"/>
      <c r="Z11" s="117"/>
    </row>
    <row r="12" spans="1:32" s="93" customFormat="1" ht="18">
      <c r="A12" s="77"/>
      <c r="B12" s="79"/>
      <c r="C12" s="135"/>
      <c r="D12" s="79"/>
      <c r="E12" s="78"/>
      <c r="F12" s="80"/>
      <c r="G12" s="81"/>
      <c r="H12" s="81"/>
      <c r="I12" s="82" t="str" cm="1">
        <f t="array" ref="I12">IFERROR(IF(D12="",IF(E12="","",IF(OR(E12="Covoiturage | Aller-Retour",E12="Aller-Retour"),GetDistanceWithOSRM(GetCoordinatesFromOSM(B12),GetCoordinatesFromOSM(C12))*2,GetDistanceWithOSRM(GetCoordinatesFromOSM(B12),GetCoordinatesFromOSM(C12)))),IF(OR(E12="Covoiturage | Aller-Retour",E12="Aller-Retour"),D12*2,D12)),"")</f>
        <v/>
      </c>
      <c r="J12" s="97">
        <f>IFERROR(INDEX(Liste!$G$21:$J$24,MATCH(E12,Liste!$F$21:$F$24,0),MATCH(G12,Liste!$G$20:$J$20,0))+AB12,0)</f>
        <v>0</v>
      </c>
      <c r="K12" s="83">
        <f>IFERROR(J12*I12,0)</f>
        <v>0</v>
      </c>
      <c r="L12" s="84"/>
      <c r="M12" s="85"/>
      <c r="N12" s="85"/>
      <c r="O12" s="85">
        <f>IFERROR(VLOOKUP(N12,Liste!$C$2:$D$8,2,FALSE),0)</f>
        <v>0</v>
      </c>
      <c r="P12" s="85"/>
      <c r="Q12" s="81"/>
      <c r="R12" s="86">
        <f>IFERROR(VLOOKUP(Q12,Liste!$H$2:$I$3,2,FALSE),0)</f>
        <v>0</v>
      </c>
      <c r="S12" s="87"/>
      <c r="T12" s="181">
        <f t="shared" ref="T12:T31" si="0">IFERROR(R12+P12+O12+M12+L12+K12,0)</f>
        <v>0</v>
      </c>
      <c r="U12" s="89"/>
      <c r="V12" s="182"/>
      <c r="W12" s="90"/>
      <c r="X12" s="91" cm="1">
        <f t="array" ref="X12">_xlfn.UNIQUE($V$12:$V$35,FALSE,)</f>
        <v>0</v>
      </c>
      <c r="Y12" s="92">
        <f t="shared" ref="Y12:Y31" si="1">U12</f>
        <v>0</v>
      </c>
      <c r="Z12" s="93" cm="1">
        <f t="array" ref="Z12">_xlfn.UNIQUE(W12:W35,FALSE,)</f>
        <v>0</v>
      </c>
      <c r="AB12" s="93">
        <f>IF(H12="X",'1 - CONFIGURATION'!$D$26,0)</f>
        <v>0</v>
      </c>
      <c r="AC12" s="93">
        <f>IFERROR(IF(G12="",0,VLOOKUP(G12,'1 - CONFIGURATION'!$B$21:$D$23,3,FALSE)),0)</f>
        <v>0</v>
      </c>
      <c r="AD12" s="93">
        <f>IF(OR(E12="Covoiturage | Aller-Retour",E12="Covoiturage | Aller"),0,IF(I12="",0,VLOOKUP($T$8,'1 - CONFIGURATION'!C$5:$D$16,2,FALSE)))</f>
        <v>0</v>
      </c>
      <c r="AE12" s="93">
        <f t="shared" ref="AE12:AE26" si="2">IF(OR(E12="Aller-Retour",E12="Aller"),AB12+AC12+AD12,0)</f>
        <v>0</v>
      </c>
      <c r="AF12" s="93">
        <f t="shared" ref="AF12:AF26" si="3">IF(OR(E12="Covoiturage | Aller-Retour",E12= "Covoiturage | Aller"),AC12,0)</f>
        <v>0</v>
      </c>
    </row>
    <row r="13" spans="1:32" s="93" customFormat="1" ht="18">
      <c r="A13" s="77"/>
      <c r="B13" s="79"/>
      <c r="C13" s="135"/>
      <c r="D13" s="95"/>
      <c r="E13" s="78"/>
      <c r="F13" s="80"/>
      <c r="G13" s="81"/>
      <c r="H13" s="96"/>
      <c r="I13" s="82" t="str" cm="1">
        <f t="array" ref="I13">IFERROR(IF(D13="",IF(E13="","",IF(OR(E13="Covoiturage | Aller-Retour",E13="Aller-Retour"),GetDistanceWithOSRM(GetCoordinatesFromOSM(B13),GetCoordinatesFromOSM(C13))*2,GetDistanceWithOSRM(GetCoordinatesFromOSM(B13),GetCoordinatesFromOSM(C13)))),IF(OR(E13="Covoiturage | Aller-Retour",E13="Aller-Retour"),D13*2,D13)),"")</f>
        <v/>
      </c>
      <c r="J13" s="97">
        <f>IFERROR(INDEX(Liste!$G$21:$J$24,MATCH(E13,Liste!$F$21:$F$24,0),MATCH(G13,Liste!$G$20:$J$20,0))+AB13,0)</f>
        <v>0</v>
      </c>
      <c r="K13" s="83">
        <f t="shared" ref="K13:K26" si="4">IFERROR(J13*I13,0)</f>
        <v>0</v>
      </c>
      <c r="L13" s="98"/>
      <c r="M13" s="99"/>
      <c r="N13" s="85"/>
      <c r="O13" s="85">
        <f>IFERROR(VLOOKUP(N13,Liste!$C$2:$D$8,2,FALSE),0)</f>
        <v>0</v>
      </c>
      <c r="P13" s="99"/>
      <c r="Q13" s="81"/>
      <c r="R13" s="86">
        <f>IFERROR(VLOOKUP(Q13,Liste!$H$2:$I$3,2,FALSE),0)</f>
        <v>0</v>
      </c>
      <c r="S13" s="100"/>
      <c r="T13" s="181">
        <f t="shared" si="0"/>
        <v>0</v>
      </c>
      <c r="U13" s="101"/>
      <c r="V13" s="102"/>
      <c r="W13" s="90"/>
      <c r="X13" s="91"/>
      <c r="Y13" s="92">
        <f t="shared" si="1"/>
        <v>0</v>
      </c>
      <c r="Z13" s="93" cm="1">
        <f t="array" ref="Z13">_xlfn.UNIQUE(W13:W36,FALSE,)</f>
        <v>0</v>
      </c>
      <c r="AB13" s="93">
        <f>IF(H13="X",'1 - CONFIGURATION'!$D$26,0)</f>
        <v>0</v>
      </c>
      <c r="AC13" s="93">
        <f>IFERROR(IF(G13="",0,VLOOKUP(G13,'1 - CONFIGURATION'!$B$21:$D$23,3,FALSE)),0)</f>
        <v>0</v>
      </c>
      <c r="AD13" s="93">
        <f>IF(OR(E13="Covoiturage | Aller-Retour",E13="Covoiturage | Aller"),0,IF(I13="",0,VLOOKUP($T$8,'1 - CONFIGURATION'!C$5:$D$16,2,FALSE)))</f>
        <v>0</v>
      </c>
      <c r="AE13" s="93">
        <f t="shared" si="2"/>
        <v>0</v>
      </c>
      <c r="AF13" s="93">
        <f t="shared" si="3"/>
        <v>0</v>
      </c>
    </row>
    <row r="14" spans="1:32" s="93" customFormat="1" ht="18">
      <c r="A14" s="94"/>
      <c r="B14" s="95"/>
      <c r="C14" s="104"/>
      <c r="D14" s="103"/>
      <c r="E14" s="78"/>
      <c r="F14" s="80"/>
      <c r="G14" s="81"/>
      <c r="H14" s="96"/>
      <c r="I14" s="82" t="str" cm="1">
        <f t="array" ref="I14">IFERROR(IF(D14="",IF(E14="","",IF(OR(E14="Covoiturage | Aller-Retour",E14="Aller-Retour"),GetDistanceWithOSRM(GetCoordinatesFromOSM(B14),GetCoordinatesFromOSM(C14))*2,GetDistanceWithOSRM(GetCoordinatesFromOSM(B14),GetCoordinatesFromOSM(C14)))),IF(OR(E14="Covoiturage | Aller-Retour",E14="Aller-Retour"),D14*2,D14)),"")</f>
        <v/>
      </c>
      <c r="J14" s="97">
        <f>IFERROR(INDEX(Liste!$G$21:$J$24,MATCH(E14,Liste!$F$21:$F$24,0),MATCH(G14,Liste!$G$20:$J$20,0))+AB14,0)</f>
        <v>0</v>
      </c>
      <c r="K14" s="83">
        <f t="shared" si="4"/>
        <v>0</v>
      </c>
      <c r="L14" s="98"/>
      <c r="M14" s="105"/>
      <c r="N14" s="85"/>
      <c r="O14" s="85">
        <f>IFERROR(VLOOKUP(N14,Liste!$C$2:$D$8,2,FALSE),0)</f>
        <v>0</v>
      </c>
      <c r="P14" s="99"/>
      <c r="Q14" s="81"/>
      <c r="R14" s="86">
        <f>IFERROR(VLOOKUP(Q14,Liste!$H$2:$I$3,2,FALSE),0)</f>
        <v>0</v>
      </c>
      <c r="S14" s="104"/>
      <c r="T14" s="181">
        <f t="shared" si="0"/>
        <v>0</v>
      </c>
      <c r="U14" s="101"/>
      <c r="V14" s="102"/>
      <c r="W14" s="90"/>
      <c r="X14" s="91"/>
      <c r="Y14" s="92">
        <f t="shared" si="1"/>
        <v>0</v>
      </c>
      <c r="Z14" s="93" cm="1">
        <f t="array" ref="Z14">_xlfn.UNIQUE(W14:W37,FALSE,)</f>
        <v>0</v>
      </c>
      <c r="AB14" s="93">
        <f>IF(H14="X",'1 - CONFIGURATION'!$D$26,0)</f>
        <v>0</v>
      </c>
      <c r="AC14" s="93">
        <f>IFERROR(IF(G14="",0,VLOOKUP(G14,'1 - CONFIGURATION'!$B$21:$D$23,3,FALSE)),0)</f>
        <v>0</v>
      </c>
      <c r="AD14" s="93">
        <f>IF(OR(E14="Covoiturage | Aller-Retour",E14="Covoiturage | Aller"),0,IF(I14="",0,VLOOKUP($T$8,'1 - CONFIGURATION'!C$5:$D$16,2,FALSE)))</f>
        <v>0</v>
      </c>
      <c r="AE14" s="93">
        <f t="shared" si="2"/>
        <v>0</v>
      </c>
      <c r="AF14" s="93">
        <f t="shared" si="3"/>
        <v>0</v>
      </c>
    </row>
    <row r="15" spans="1:32" s="93" customFormat="1" ht="18">
      <c r="A15" s="94"/>
      <c r="B15" s="183"/>
      <c r="C15" s="104"/>
      <c r="D15" s="95"/>
      <c r="E15" s="78"/>
      <c r="F15" s="80"/>
      <c r="G15" s="81"/>
      <c r="H15" s="96"/>
      <c r="I15" s="82" t="str" cm="1">
        <f t="array" ref="I15">IFERROR(IF(D15="",IF(E15="","",IF(OR(E15="Covoiturage | Aller-Retour",E15="Aller-Retour"),GetDistanceWithOSRM(GetCoordinatesFromOSM(B15),GetCoordinatesFromOSM(C15))*2,GetDistanceWithOSRM(GetCoordinatesFromOSM(B15),GetCoordinatesFromOSM(C15)))),IF(OR(E15="Covoiturage | Aller-Retour",E15="Aller-Retour"),D15*2,D15)),"")</f>
        <v/>
      </c>
      <c r="J15" s="97">
        <f>IFERROR(INDEX(Liste!$G$21:$J$24,MATCH(E15,Liste!$F$21:$F$24,0),MATCH(G15,Liste!$G$20:$J$20,0))+AB15,0)</f>
        <v>0</v>
      </c>
      <c r="K15" s="83">
        <f t="shared" si="4"/>
        <v>0</v>
      </c>
      <c r="L15" s="98"/>
      <c r="M15" s="99"/>
      <c r="N15" s="85"/>
      <c r="O15" s="85">
        <f>IFERROR(VLOOKUP(N15,Liste!$C$2:$D$8,2,FALSE),0)</f>
        <v>0</v>
      </c>
      <c r="P15" s="99"/>
      <c r="Q15" s="81"/>
      <c r="R15" s="86">
        <f>IFERROR(VLOOKUP(Q15,Liste!$H$2:$I$3,2,FALSE),0)</f>
        <v>0</v>
      </c>
      <c r="S15" s="104"/>
      <c r="T15" s="181">
        <f t="shared" si="0"/>
        <v>0</v>
      </c>
      <c r="U15" s="101"/>
      <c r="V15" s="182"/>
      <c r="W15" s="90"/>
      <c r="X15" s="91"/>
      <c r="Y15" s="92">
        <f t="shared" si="1"/>
        <v>0</v>
      </c>
      <c r="Z15" s="93" cm="1">
        <f t="array" ref="Z15">_xlfn.UNIQUE(W15:W38,FALSE,)</f>
        <v>0</v>
      </c>
      <c r="AB15" s="93">
        <f>IF(H15="X",'1 - CONFIGURATION'!$D$26,0)</f>
        <v>0</v>
      </c>
      <c r="AC15" s="93">
        <f>IFERROR(IF(G15="",0,VLOOKUP(G15,'1 - CONFIGURATION'!$B$21:$D$23,3,FALSE)),0)</f>
        <v>0</v>
      </c>
      <c r="AD15" s="93">
        <f>IF(OR(E15="Covoiturage | Aller-Retour",E15="Covoiturage | Aller"),0,IF(I15="",0,VLOOKUP($T$8,'1 - CONFIGURATION'!C$5:$D$16,2,FALSE)))</f>
        <v>0</v>
      </c>
      <c r="AE15" s="93">
        <f t="shared" si="2"/>
        <v>0</v>
      </c>
      <c r="AF15" s="93">
        <f t="shared" si="3"/>
        <v>0</v>
      </c>
    </row>
    <row r="16" spans="1:32" s="93" customFormat="1" ht="18">
      <c r="A16" s="94"/>
      <c r="B16" s="95"/>
      <c r="C16" s="136"/>
      <c r="D16" s="95"/>
      <c r="E16" s="78"/>
      <c r="F16" s="80"/>
      <c r="G16" s="81"/>
      <c r="H16" s="96"/>
      <c r="I16" s="82" t="str" cm="1">
        <f t="array" ref="I16">IFERROR(IF(D16="",IF(E16="","",IF(OR(E16="Covoiturage | Aller-Retour",E16="Aller-Retour"),GetDistanceWithOSRM(GetCoordinatesFromOSM(B16),GetCoordinatesFromOSM(C16))*2,GetDistanceWithOSRM(GetCoordinatesFromOSM(B16),GetCoordinatesFromOSM(C16)))),IF(OR(E16="Covoiturage | Aller-Retour",E16="Aller-Retour"),D16*2,D16)),"")</f>
        <v/>
      </c>
      <c r="J16" s="97">
        <f>IFERROR(INDEX(Liste!$G$21:$J$24,MATCH(E16,Liste!$F$21:$F$24,0),MATCH(G16,Liste!$G$20:$J$20,0))+AB16,0)</f>
        <v>0</v>
      </c>
      <c r="K16" s="83">
        <f t="shared" si="4"/>
        <v>0</v>
      </c>
      <c r="L16" s="98"/>
      <c r="M16" s="99"/>
      <c r="N16" s="85"/>
      <c r="O16" s="85">
        <f>IFERROR(VLOOKUP(N16,Liste!$C$2:$D$8,2,FALSE),0)</f>
        <v>0</v>
      </c>
      <c r="P16" s="99"/>
      <c r="Q16" s="81"/>
      <c r="R16" s="86">
        <f>IFERROR(VLOOKUP(Q16,Liste!$H$2:$I$3,2,FALSE),0)</f>
        <v>0</v>
      </c>
      <c r="S16" s="104"/>
      <c r="T16" s="181">
        <f t="shared" si="0"/>
        <v>0</v>
      </c>
      <c r="U16" s="101"/>
      <c r="V16" s="102"/>
      <c r="W16" s="90"/>
      <c r="X16" s="91"/>
      <c r="Y16" s="92">
        <f t="shared" si="1"/>
        <v>0</v>
      </c>
      <c r="Z16" s="93" cm="1">
        <f t="array" ref="Z16">_xlfn.UNIQUE(W16:W39,FALSE,)</f>
        <v>0</v>
      </c>
      <c r="AB16" s="93">
        <f>IF(H16="X",'1 - CONFIGURATION'!$D$26,0)</f>
        <v>0</v>
      </c>
      <c r="AC16" s="93">
        <f>IFERROR(IF(G16="",0,VLOOKUP(G16,'1 - CONFIGURATION'!$B$21:$D$23,3,FALSE)),0)</f>
        <v>0</v>
      </c>
      <c r="AD16" s="93">
        <f>IF(OR(E16="Covoiturage | Aller-Retour",E16="Covoiturage | Aller"),0,IF(I16="",0,VLOOKUP($T$8,'1 - CONFIGURATION'!C$5:$D$16,2,FALSE)))</f>
        <v>0</v>
      </c>
      <c r="AE16" s="93">
        <f t="shared" si="2"/>
        <v>0</v>
      </c>
      <c r="AF16" s="93">
        <f t="shared" si="3"/>
        <v>0</v>
      </c>
    </row>
    <row r="17" spans="1:32" s="93" customFormat="1" ht="18">
      <c r="A17" s="94"/>
      <c r="B17" s="95"/>
      <c r="C17" s="136"/>
      <c r="D17" s="95"/>
      <c r="E17" s="78"/>
      <c r="F17" s="80"/>
      <c r="G17" s="81"/>
      <c r="H17" s="96"/>
      <c r="I17" s="82" t="str" cm="1">
        <f t="array" ref="I17">IFERROR(IF(D17="",IF(E17="","",IF(OR(E17="Covoiturage | Aller-Retour",E17="Aller-Retour"),GetDistanceWithOSRM(GetCoordinatesFromOSM(B17),GetCoordinatesFromOSM(C17))*2,GetDistanceWithOSRM(GetCoordinatesFromOSM(B17),GetCoordinatesFromOSM(C17)))),IF(OR(E17="Covoiturage | Aller-Retour",E17="Aller-Retour"),D17*2,D17)),"")</f>
        <v/>
      </c>
      <c r="J17" s="97">
        <f>IFERROR(INDEX(Liste!$G$21:$J$24,MATCH(E17,Liste!$F$21:$F$24,0),MATCH(G17,Liste!$G$20:$J$20,0))+AB17,0)</f>
        <v>0</v>
      </c>
      <c r="K17" s="83">
        <f t="shared" si="4"/>
        <v>0</v>
      </c>
      <c r="L17" s="98"/>
      <c r="M17" s="99"/>
      <c r="N17" s="85"/>
      <c r="O17" s="85">
        <f>IFERROR(VLOOKUP(N17,Liste!$C$2:$D$8,2,FALSE),0)</f>
        <v>0</v>
      </c>
      <c r="P17" s="99"/>
      <c r="Q17" s="81"/>
      <c r="R17" s="86">
        <f>IFERROR(VLOOKUP(Q17,Liste!$H$2:$I$3,2,FALSE),0)</f>
        <v>0</v>
      </c>
      <c r="S17" s="104"/>
      <c r="T17" s="181">
        <f t="shared" si="0"/>
        <v>0</v>
      </c>
      <c r="U17" s="101"/>
      <c r="V17" s="102"/>
      <c r="W17" s="90"/>
      <c r="X17" s="91"/>
      <c r="Y17" s="92">
        <f t="shared" si="1"/>
        <v>0</v>
      </c>
      <c r="Z17" s="93" cm="1">
        <f t="array" ref="Z17">_xlfn.UNIQUE(W17:W40,FALSE,)</f>
        <v>0</v>
      </c>
      <c r="AB17" s="93">
        <f>IF(H17="X",'1 - CONFIGURATION'!$D$26,0)</f>
        <v>0</v>
      </c>
      <c r="AC17" s="93">
        <f>IFERROR(IF(G17="",0,VLOOKUP(G17,'1 - CONFIGURATION'!$B$21:$D$23,3,FALSE)),0)</f>
        <v>0</v>
      </c>
      <c r="AD17" s="93">
        <f>IF(OR(E17="Covoiturage | Aller-Retour",E17="Covoiturage | Aller"),0,IF(I17="",0,VLOOKUP($T$8,'1 - CONFIGURATION'!C$5:$D$16,2,FALSE)))</f>
        <v>0</v>
      </c>
      <c r="AE17" s="93">
        <f t="shared" si="2"/>
        <v>0</v>
      </c>
      <c r="AF17" s="93">
        <f t="shared" si="3"/>
        <v>0</v>
      </c>
    </row>
    <row r="18" spans="1:32" s="93" customFormat="1" ht="18">
      <c r="A18" s="94"/>
      <c r="B18" s="95"/>
      <c r="C18" s="136"/>
      <c r="D18" s="95"/>
      <c r="E18" s="78"/>
      <c r="F18" s="80"/>
      <c r="G18" s="81"/>
      <c r="H18" s="96"/>
      <c r="I18" s="82" t="str" cm="1">
        <f t="array" ref="I18">IFERROR(IF(D18="",IF(E18="","",IF(OR(E18="Covoiturage | Aller-Retour",E18="Aller-Retour"),GetDistanceWithOSRM(GetCoordinatesFromOSM(B18),GetCoordinatesFromOSM(C18))*2,GetDistanceWithOSRM(GetCoordinatesFromOSM(B18),GetCoordinatesFromOSM(C18)))),IF(OR(E18="Covoiturage | Aller-Retour",E18="Aller-Retour"),D18*2,D18)),"")</f>
        <v/>
      </c>
      <c r="J18" s="97">
        <f>IFERROR(INDEX(Liste!$G$21:$J$24,MATCH(E18,Liste!$F$21:$F$24,0),MATCH(G18,Liste!$G$20:$J$20,0))+AB18,0)</f>
        <v>0</v>
      </c>
      <c r="K18" s="83">
        <f t="shared" si="4"/>
        <v>0</v>
      </c>
      <c r="L18" s="98"/>
      <c r="M18" s="99"/>
      <c r="N18" s="85"/>
      <c r="O18" s="85">
        <f>IFERROR(VLOOKUP(N18,Liste!$C$2:$D$8,2,FALSE),0)</f>
        <v>0</v>
      </c>
      <c r="P18" s="99"/>
      <c r="Q18" s="81"/>
      <c r="R18" s="86">
        <f>IFERROR(VLOOKUP(Q18,Liste!$H$2:$I$3,2,FALSE),0)</f>
        <v>0</v>
      </c>
      <c r="S18" s="104"/>
      <c r="T18" s="181">
        <f t="shared" si="0"/>
        <v>0</v>
      </c>
      <c r="U18" s="101"/>
      <c r="V18" s="102"/>
      <c r="W18" s="90"/>
      <c r="X18" s="91"/>
      <c r="Y18" s="92">
        <f t="shared" si="1"/>
        <v>0</v>
      </c>
      <c r="Z18" s="93" cm="1">
        <f t="array" ref="Z18">_xlfn.UNIQUE(W19:W41,FALSE,)</f>
        <v>0</v>
      </c>
      <c r="AB18" s="93">
        <f>IF(H18="X",'1 - CONFIGURATION'!$D$26,0)</f>
        <v>0</v>
      </c>
      <c r="AC18" s="93">
        <f>IFERROR(IF(G18="",0,VLOOKUP(G18,'1 - CONFIGURATION'!$B$21:$D$23,3,FALSE)),0)</f>
        <v>0</v>
      </c>
      <c r="AD18" s="93">
        <f>IF(OR(E18="Covoiturage | Aller-Retour",E18="Covoiturage | Aller"),0,IF(I18="",0,VLOOKUP($T$8,'1 - CONFIGURATION'!C$5:$D$16,2,FALSE)))</f>
        <v>0</v>
      </c>
      <c r="AE18" s="93">
        <f t="shared" si="2"/>
        <v>0</v>
      </c>
      <c r="AF18" s="93">
        <f t="shared" si="3"/>
        <v>0</v>
      </c>
    </row>
    <row r="19" spans="1:32" s="93" customFormat="1" ht="18">
      <c r="A19" s="94"/>
      <c r="B19" s="95"/>
      <c r="C19" s="136"/>
      <c r="D19" s="95"/>
      <c r="E19" s="78"/>
      <c r="F19" s="80"/>
      <c r="G19" s="81"/>
      <c r="H19" s="96"/>
      <c r="I19" s="82" t="str" cm="1">
        <f t="array" ref="I19">IFERROR(IF(D19="",IF(E19="","",IF(OR(E19="Covoiturage | Aller-Retour",E19="Aller-Retour"),GetDistanceWithOSRM(GetCoordinatesFromOSM(B19),GetCoordinatesFromOSM(C19))*2,GetDistanceWithOSRM(GetCoordinatesFromOSM(B19),GetCoordinatesFromOSM(C19)))),IF(OR(E19="Covoiturage | Aller-Retour",E19="Aller-Retour"),D19*2,D19)),"")</f>
        <v/>
      </c>
      <c r="J19" s="97">
        <f>IFERROR(INDEX(Liste!$G$21:$J$24,MATCH(E19,Liste!$F$21:$F$24,0),MATCH(G19,Liste!$G$20:$J$20,0))+AB19,0)</f>
        <v>0</v>
      </c>
      <c r="K19" s="83">
        <f t="shared" si="4"/>
        <v>0</v>
      </c>
      <c r="L19" s="98"/>
      <c r="M19" s="105"/>
      <c r="N19" s="85"/>
      <c r="O19" s="85">
        <f>IFERROR(VLOOKUP(N19,Liste!$C$2:$D$8,2,FALSE),0)</f>
        <v>0</v>
      </c>
      <c r="P19" s="99"/>
      <c r="Q19" s="81"/>
      <c r="R19" s="86">
        <f>IFERROR(VLOOKUP(Q19,Liste!$H$2:$I$3,2,FALSE),0)</f>
        <v>0</v>
      </c>
      <c r="S19" s="104"/>
      <c r="T19" s="181">
        <f t="shared" si="0"/>
        <v>0</v>
      </c>
      <c r="U19" s="101"/>
      <c r="V19" s="102"/>
      <c r="W19" s="90"/>
      <c r="X19" s="91"/>
      <c r="Y19" s="92">
        <f t="shared" si="1"/>
        <v>0</v>
      </c>
      <c r="Z19" s="93" cm="1">
        <f t="array" ref="Z19">_xlfn.UNIQUE(W19:W42,FALSE,)</f>
        <v>0</v>
      </c>
      <c r="AB19" s="93">
        <f>IF(H19="X",'1 - CONFIGURATION'!$D$26,0)</f>
        <v>0</v>
      </c>
      <c r="AC19" s="93">
        <f>IFERROR(IF(G19="",0,VLOOKUP(G19,'1 - CONFIGURATION'!$B$21:$D$23,3,FALSE)),0)</f>
        <v>0</v>
      </c>
      <c r="AD19" s="93">
        <f>IF(OR(E19="Covoiturage | Aller-Retour",E19="Covoiturage | Aller"),0,IF(I19="",0,VLOOKUP($T$8,'1 - CONFIGURATION'!C$5:$D$16,2,FALSE)))</f>
        <v>0</v>
      </c>
      <c r="AE19" s="93">
        <f t="shared" si="2"/>
        <v>0</v>
      </c>
      <c r="AF19" s="93">
        <f t="shared" si="3"/>
        <v>0</v>
      </c>
    </row>
    <row r="20" spans="1:32" s="93" customFormat="1" ht="18">
      <c r="A20" s="94"/>
      <c r="B20" s="95"/>
      <c r="C20" s="136"/>
      <c r="D20" s="95"/>
      <c r="E20" s="78"/>
      <c r="F20" s="80"/>
      <c r="G20" s="81"/>
      <c r="H20" s="96"/>
      <c r="I20" s="82" t="str" cm="1">
        <f t="array" ref="I20">IFERROR(IF(D20="",IF(E20="","",IF(OR(E20="Covoiturage | Aller-Retour",E20="Aller-Retour"),GetDistanceWithOSRM(GetCoordinatesFromOSM(B20),GetCoordinatesFromOSM(C20))*2,GetDistanceWithOSRM(GetCoordinatesFromOSM(B20),GetCoordinatesFromOSM(C20)))),IF(OR(E20="Covoiturage | Aller-Retour",E20="Aller-Retour"),D20*2,D20)),"")</f>
        <v/>
      </c>
      <c r="J20" s="97">
        <f>IFERROR(INDEX(Liste!$G$21:$J$24,MATCH(E20,Liste!$F$21:$F$24,0),MATCH(G20,Liste!$G$20:$J$20,0))+AB20,0)</f>
        <v>0</v>
      </c>
      <c r="K20" s="83">
        <f t="shared" si="4"/>
        <v>0</v>
      </c>
      <c r="L20" s="98"/>
      <c r="M20" s="99"/>
      <c r="N20" s="85"/>
      <c r="O20" s="85">
        <f>IFERROR(VLOOKUP(N20,Liste!$C$2:$D$8,2,FALSE),0)</f>
        <v>0</v>
      </c>
      <c r="P20" s="99"/>
      <c r="Q20" s="81"/>
      <c r="R20" s="86">
        <f>IFERROR(VLOOKUP(Q20,Liste!$H$2:$I$3,2,FALSE),0)</f>
        <v>0</v>
      </c>
      <c r="S20" s="104"/>
      <c r="T20" s="181">
        <f t="shared" si="0"/>
        <v>0</v>
      </c>
      <c r="U20" s="101"/>
      <c r="V20" s="102"/>
      <c r="W20" s="90"/>
      <c r="X20" s="91"/>
      <c r="Y20" s="92">
        <f t="shared" si="1"/>
        <v>0</v>
      </c>
      <c r="Z20" s="93" cm="1">
        <f t="array" ref="Z20">_xlfn.UNIQUE(W20:W43,FALSE,)</f>
        <v>0</v>
      </c>
      <c r="AB20" s="93">
        <f>IF(H20="X",'1 - CONFIGURATION'!$D$26,0)</f>
        <v>0</v>
      </c>
      <c r="AC20" s="93">
        <f>IFERROR(IF(G20="",0,VLOOKUP(G20,'1 - CONFIGURATION'!$B$21:$D$23,3,FALSE)),0)</f>
        <v>0</v>
      </c>
      <c r="AD20" s="93">
        <f>IF(OR(E20="Covoiturage | Aller-Retour",E20="Covoiturage | Aller"),0,IF(I20="",0,VLOOKUP($T$8,'1 - CONFIGURATION'!C$5:$D$16,2,FALSE)))</f>
        <v>0</v>
      </c>
      <c r="AE20" s="93">
        <f t="shared" si="2"/>
        <v>0</v>
      </c>
      <c r="AF20" s="93">
        <f t="shared" si="3"/>
        <v>0</v>
      </c>
    </row>
    <row r="21" spans="1:32" s="93" customFormat="1" ht="18">
      <c r="A21" s="94"/>
      <c r="B21" s="95"/>
      <c r="C21" s="136"/>
      <c r="D21" s="95"/>
      <c r="E21" s="78"/>
      <c r="F21" s="80"/>
      <c r="G21" s="81"/>
      <c r="H21" s="96"/>
      <c r="I21" s="82" t="str" cm="1">
        <f t="array" ref="I21">IFERROR(IF(D21="",IF(E21="","",IF(OR(E21="Covoiturage | Aller-Retour",E21="Aller-Retour"),GetDistanceWithOSRM(GetCoordinatesFromOSM(B21),GetCoordinatesFromOSM(C21))*2,GetDistanceWithOSRM(GetCoordinatesFromOSM(B21),GetCoordinatesFromOSM(C21)))),IF(OR(E21="Covoiturage | Aller-Retour",E21="Aller-Retour"),D21*2,D21)),"")</f>
        <v/>
      </c>
      <c r="J21" s="97">
        <f>IFERROR(INDEX(Liste!$G$21:$J$24,MATCH(E21,Liste!$F$21:$F$24,0),MATCH(G21,Liste!$G$20:$J$20,0))+AB21,0)</f>
        <v>0</v>
      </c>
      <c r="K21" s="83">
        <f t="shared" si="4"/>
        <v>0</v>
      </c>
      <c r="L21" s="98"/>
      <c r="M21" s="99"/>
      <c r="N21" s="85"/>
      <c r="O21" s="85">
        <f>IFERROR(VLOOKUP(N21,Liste!$C$2:$D$8,2,FALSE),0)</f>
        <v>0</v>
      </c>
      <c r="P21" s="99"/>
      <c r="Q21" s="81"/>
      <c r="R21" s="86">
        <f>IFERROR(VLOOKUP(Q21,Liste!$H$2:$I$3,2,FALSE),0)</f>
        <v>0</v>
      </c>
      <c r="S21" s="104"/>
      <c r="T21" s="181">
        <f t="shared" si="0"/>
        <v>0</v>
      </c>
      <c r="U21" s="101"/>
      <c r="V21" s="102"/>
      <c r="W21" s="90"/>
      <c r="X21" s="91"/>
      <c r="Y21" s="92">
        <f t="shared" si="1"/>
        <v>0</v>
      </c>
      <c r="Z21" s="93" cm="1">
        <f t="array" ref="Z21">_xlfn.UNIQUE(W21:W44,FALSE,)</f>
        <v>0</v>
      </c>
      <c r="AB21" s="93">
        <f>IF(H21="X",'1 - CONFIGURATION'!$D$26,0)</f>
        <v>0</v>
      </c>
      <c r="AC21" s="93">
        <f>IFERROR(IF(G21="",0,VLOOKUP(G21,'1 - CONFIGURATION'!$B$21:$D$23,3,FALSE)),0)</f>
        <v>0</v>
      </c>
      <c r="AD21" s="93">
        <f>IF(OR(E21="Covoiturage | Aller-Retour",E21="Covoiturage | Aller"),0,IF(I21="",0,VLOOKUP($T$8,'1 - CONFIGURATION'!C$5:$D$16,2,FALSE)))</f>
        <v>0</v>
      </c>
      <c r="AE21" s="93">
        <f t="shared" si="2"/>
        <v>0</v>
      </c>
      <c r="AF21" s="93">
        <f t="shared" si="3"/>
        <v>0</v>
      </c>
    </row>
    <row r="22" spans="1:32" s="93" customFormat="1" ht="18">
      <c r="A22" s="94"/>
      <c r="B22" s="95"/>
      <c r="C22" s="136"/>
      <c r="D22" s="95"/>
      <c r="E22" s="78"/>
      <c r="F22" s="80"/>
      <c r="G22" s="81"/>
      <c r="H22" s="96"/>
      <c r="I22" s="82" t="str" cm="1">
        <f t="array" ref="I22">IFERROR(IF(D22="",IF(E22="","",IF(OR(E22="Covoiturage | Aller-Retour",E22="Aller-Retour"),GetDistanceWithOSRM(GetCoordinatesFromOSM(B22),GetCoordinatesFromOSM(C22))*2,GetDistanceWithOSRM(GetCoordinatesFromOSM(B22),GetCoordinatesFromOSM(C22)))),IF(OR(E22="Covoiturage | Aller-Retour",E22="Aller-Retour"),D22*2,D22)),"")</f>
        <v/>
      </c>
      <c r="J22" s="97">
        <f>IFERROR(INDEX(Liste!$G$21:$J$24,MATCH(E22,Liste!$F$21:$F$24,0),MATCH(G22,Liste!$G$20:$J$20,0))+AB22,0)</f>
        <v>0</v>
      </c>
      <c r="K22" s="83">
        <f t="shared" si="4"/>
        <v>0</v>
      </c>
      <c r="L22" s="98"/>
      <c r="M22" s="99"/>
      <c r="N22" s="85"/>
      <c r="O22" s="85">
        <f>IFERROR(VLOOKUP(N22,Liste!$C$2:$D$8,2,FALSE),0)</f>
        <v>0</v>
      </c>
      <c r="P22" s="99"/>
      <c r="Q22" s="81"/>
      <c r="R22" s="86">
        <f>IFERROR(VLOOKUP(Q22,Liste!$H$2:$I$3,2,FALSE),0)</f>
        <v>0</v>
      </c>
      <c r="S22" s="104"/>
      <c r="T22" s="181">
        <f t="shared" si="0"/>
        <v>0</v>
      </c>
      <c r="U22" s="101"/>
      <c r="V22" s="102"/>
      <c r="W22" s="90"/>
      <c r="X22" s="91"/>
      <c r="Y22" s="92">
        <f t="shared" si="1"/>
        <v>0</v>
      </c>
      <c r="Z22" s="93" cm="1">
        <f t="array" ref="Z22">_xlfn.UNIQUE(W22:W45,FALSE,)</f>
        <v>0</v>
      </c>
      <c r="AB22" s="93">
        <f>IF(H22="X",'1 - CONFIGURATION'!$D$26,0)</f>
        <v>0</v>
      </c>
      <c r="AC22" s="93">
        <f>IFERROR(IF(G22="",0,VLOOKUP(G22,'1 - CONFIGURATION'!$B$21:$D$23,3,FALSE)),0)</f>
        <v>0</v>
      </c>
      <c r="AD22" s="93">
        <f>IF(OR(E22="Covoiturage | Aller-Retour",E22="Covoiturage | Aller"),0,IF(I22="",0,VLOOKUP($T$8,'1 - CONFIGURATION'!C$5:$D$16,2,FALSE)))</f>
        <v>0</v>
      </c>
      <c r="AE22" s="93">
        <f t="shared" si="2"/>
        <v>0</v>
      </c>
      <c r="AF22" s="93">
        <f t="shared" si="3"/>
        <v>0</v>
      </c>
    </row>
    <row r="23" spans="1:32" s="93" customFormat="1" ht="18">
      <c r="A23" s="94"/>
      <c r="B23" s="95"/>
      <c r="C23" s="136"/>
      <c r="D23" s="95"/>
      <c r="E23" s="78"/>
      <c r="F23" s="80"/>
      <c r="G23" s="81"/>
      <c r="H23" s="96"/>
      <c r="I23" s="82" t="str" cm="1">
        <f t="array" ref="I23">IFERROR(IF(D23="",IF(E23="","",IF(OR(E23="Covoiturage | Aller-Retour",E23="Aller-Retour"),GetDistanceWithOSRM(GetCoordinatesFromOSM(B23),GetCoordinatesFromOSM(C23))*2,GetDistanceWithOSRM(GetCoordinatesFromOSM(B23),GetCoordinatesFromOSM(C23)))),IF(OR(E23="Covoiturage | Aller-Retour",E23="Aller-Retour"),D23*2,D23)),"")</f>
        <v/>
      </c>
      <c r="J23" s="97">
        <f>IFERROR(INDEX(Liste!$G$21:$J$24,MATCH(E23,Liste!$F$21:$F$24,0),MATCH(G23,Liste!$G$20:$J$20,0))+AB23,0)</f>
        <v>0</v>
      </c>
      <c r="K23" s="83">
        <f t="shared" si="4"/>
        <v>0</v>
      </c>
      <c r="L23" s="98"/>
      <c r="M23" s="99"/>
      <c r="N23" s="85"/>
      <c r="O23" s="85">
        <f>IFERROR(VLOOKUP(N23,Liste!$C$2:$D$8,2,FALSE),0)</f>
        <v>0</v>
      </c>
      <c r="P23" s="99"/>
      <c r="Q23" s="81"/>
      <c r="R23" s="86">
        <f>IFERROR(VLOOKUP(Q23,Liste!$H$2:$I$3,2,FALSE),0)</f>
        <v>0</v>
      </c>
      <c r="S23" s="104"/>
      <c r="T23" s="181">
        <f t="shared" si="0"/>
        <v>0</v>
      </c>
      <c r="U23" s="101"/>
      <c r="V23" s="102"/>
      <c r="W23" s="90"/>
      <c r="X23" s="91"/>
      <c r="Y23" s="92">
        <f t="shared" si="1"/>
        <v>0</v>
      </c>
      <c r="Z23" s="93" cm="1">
        <f t="array" ref="Z23">_xlfn.UNIQUE(W23:W46,FALSE,)</f>
        <v>0</v>
      </c>
      <c r="AB23" s="93">
        <f>IF(H23="X",'1 - CONFIGURATION'!$D$26,0)</f>
        <v>0</v>
      </c>
      <c r="AC23" s="93">
        <f>IFERROR(IF(G23="",0,VLOOKUP(G23,'1 - CONFIGURATION'!$B$21:$D$23,3,FALSE)),0)</f>
        <v>0</v>
      </c>
      <c r="AD23" s="93">
        <f>IF(OR(E23="Covoiturage | Aller-Retour",E23="Covoiturage | Aller"),0,IF(I23="",0,VLOOKUP($T$8,'1 - CONFIGURATION'!C$5:$D$16,2,FALSE)))</f>
        <v>0</v>
      </c>
      <c r="AE23" s="93">
        <f t="shared" si="2"/>
        <v>0</v>
      </c>
      <c r="AF23" s="93">
        <f t="shared" si="3"/>
        <v>0</v>
      </c>
    </row>
    <row r="24" spans="1:32" s="93" customFormat="1" ht="18">
      <c r="A24" s="94"/>
      <c r="B24" s="95"/>
      <c r="C24" s="136"/>
      <c r="D24" s="95"/>
      <c r="E24" s="78"/>
      <c r="F24" s="80"/>
      <c r="G24" s="81"/>
      <c r="H24" s="96"/>
      <c r="I24" s="82" t="str" cm="1">
        <f t="array" ref="I24">IFERROR(IF(D24="",IF(E24="","",IF(OR(E24="Covoiturage | Aller-Retour",E24="Aller-Retour"),GetDistanceWithOSRM(GetCoordinatesFromOSM(B24),GetCoordinatesFromOSM(C24))*2,GetDistanceWithOSRM(GetCoordinatesFromOSM(B24),GetCoordinatesFromOSM(C24)))),IF(OR(E24="Covoiturage | Aller-Retour",E24="Aller-Retour"),D24*2,D24)),"")</f>
        <v/>
      </c>
      <c r="J24" s="97">
        <f>IFERROR(INDEX(Liste!$G$21:$J$24,MATCH(E24,Liste!$F$21:$F$24,0),MATCH(G24,Liste!$G$20:$J$20,0))+AB24,0)</f>
        <v>0</v>
      </c>
      <c r="K24" s="83">
        <f t="shared" si="4"/>
        <v>0</v>
      </c>
      <c r="L24" s="98"/>
      <c r="M24" s="99"/>
      <c r="N24" s="85"/>
      <c r="O24" s="85">
        <f>IFERROR(VLOOKUP(N24,Liste!$C$2:$D$8,2,FALSE),0)</f>
        <v>0</v>
      </c>
      <c r="P24" s="99"/>
      <c r="Q24" s="81"/>
      <c r="R24" s="86">
        <f>IFERROR(VLOOKUP(Q24,Liste!$H$2:$I$3,2,FALSE),0)</f>
        <v>0</v>
      </c>
      <c r="S24" s="104"/>
      <c r="T24" s="181">
        <f t="shared" si="0"/>
        <v>0</v>
      </c>
      <c r="U24" s="101"/>
      <c r="V24" s="102"/>
      <c r="W24" s="90"/>
      <c r="X24" s="91"/>
      <c r="Y24" s="92">
        <f t="shared" si="1"/>
        <v>0</v>
      </c>
      <c r="Z24" s="93" cm="1">
        <f t="array" ref="Z24">_xlfn.UNIQUE(W24:W47,FALSE,)</f>
        <v>0</v>
      </c>
      <c r="AB24" s="93">
        <f>IF(H24="X",'1 - CONFIGURATION'!$D$26,0)</f>
        <v>0</v>
      </c>
      <c r="AC24" s="93">
        <f>IFERROR(IF(G24="",0,VLOOKUP(G24,'1 - CONFIGURATION'!$B$21:$D$23,3,FALSE)),0)</f>
        <v>0</v>
      </c>
      <c r="AD24" s="93">
        <f>IF(OR(E24="Covoiturage | Aller-Retour",E24="Covoiturage | Aller"),0,IF(I24="",0,VLOOKUP($T$8,'1 - CONFIGURATION'!C$5:$D$16,2,FALSE)))</f>
        <v>0</v>
      </c>
      <c r="AE24" s="93">
        <f t="shared" si="2"/>
        <v>0</v>
      </c>
      <c r="AF24" s="93">
        <f t="shared" si="3"/>
        <v>0</v>
      </c>
    </row>
    <row r="25" spans="1:32" s="93" customFormat="1" ht="18">
      <c r="A25" s="94"/>
      <c r="B25" s="95"/>
      <c r="C25" s="136"/>
      <c r="D25" s="95"/>
      <c r="E25" s="78"/>
      <c r="F25" s="80"/>
      <c r="G25" s="81"/>
      <c r="H25" s="96"/>
      <c r="I25" s="82" t="str" cm="1">
        <f t="array" ref="I25">IFERROR(IF(D25="",IF(E25="","",IF(OR(E25="Covoiturage | Aller-Retour",E25="Aller-Retour"),GetDistanceWithOSRM(GetCoordinatesFromOSM(B25),GetCoordinatesFromOSM(C25))*2,GetDistanceWithOSRM(GetCoordinatesFromOSM(B25),GetCoordinatesFromOSM(C25)))),IF(OR(E25="Covoiturage | Aller-Retour",E25="Aller-Retour"),D25*2,D25)),"")</f>
        <v/>
      </c>
      <c r="J25" s="97">
        <f>IFERROR(INDEX(Liste!$G$21:$J$24,MATCH(E25,Liste!$F$21:$F$24,0),MATCH(G25,Liste!$G$20:$J$20,0))+AB25,0)</f>
        <v>0</v>
      </c>
      <c r="K25" s="83">
        <f t="shared" si="4"/>
        <v>0</v>
      </c>
      <c r="L25" s="98"/>
      <c r="M25" s="99"/>
      <c r="N25" s="85"/>
      <c r="O25" s="85">
        <f>IFERROR(VLOOKUP(N25,Liste!$C$2:$D$8,2,FALSE),0)</f>
        <v>0</v>
      </c>
      <c r="P25" s="99"/>
      <c r="Q25" s="81"/>
      <c r="R25" s="86">
        <f>IFERROR(VLOOKUP(Q25,Liste!$H$2:$I$3,2,FALSE),0)</f>
        <v>0</v>
      </c>
      <c r="S25" s="104"/>
      <c r="T25" s="181">
        <f t="shared" si="0"/>
        <v>0</v>
      </c>
      <c r="U25" s="101"/>
      <c r="V25" s="102"/>
      <c r="W25" s="90"/>
      <c r="X25" s="91"/>
      <c r="Y25" s="92">
        <f t="shared" si="1"/>
        <v>0</v>
      </c>
      <c r="Z25" s="93" cm="1">
        <f t="array" ref="Z25">_xlfn.UNIQUE(W25:W48,FALSE,)</f>
        <v>0</v>
      </c>
      <c r="AB25" s="93">
        <f>IF(H25="X",'1 - CONFIGURATION'!$D$26,0)</f>
        <v>0</v>
      </c>
      <c r="AC25" s="93">
        <f>IFERROR(IF(G25="",0,VLOOKUP(G25,'1 - CONFIGURATION'!$B$21:$D$23,3,FALSE)),0)</f>
        <v>0</v>
      </c>
      <c r="AD25" s="93">
        <f>IF(OR(E25="Covoiturage | Aller-Retour",E25="Covoiturage | Aller"),0,IF(I25="",0,VLOOKUP($T$8,'1 - CONFIGURATION'!C$5:$D$16,2,FALSE)))</f>
        <v>0</v>
      </c>
      <c r="AE25" s="93">
        <f t="shared" si="2"/>
        <v>0</v>
      </c>
      <c r="AF25" s="93">
        <f t="shared" si="3"/>
        <v>0</v>
      </c>
    </row>
    <row r="26" spans="1:32" s="93" customFormat="1" ht="18">
      <c r="A26" s="94"/>
      <c r="B26" s="95"/>
      <c r="C26" s="136"/>
      <c r="D26" s="95"/>
      <c r="E26" s="78"/>
      <c r="F26" s="80"/>
      <c r="G26" s="81"/>
      <c r="H26" s="96"/>
      <c r="I26" s="82" t="str" cm="1">
        <f t="array" ref="I26">IFERROR(IF(D26="",IF(E26="","",IF(OR(E26="Covoiturage | Aller-Retour",E26="Aller-Retour"),GetDistanceWithOSRM(GetCoordinatesFromOSM(B26),GetCoordinatesFromOSM(C26))*2,GetDistanceWithOSRM(GetCoordinatesFromOSM(B26),GetCoordinatesFromOSM(C26)))),IF(OR(E26="Covoiturage | Aller-Retour",E26="Aller-Retour"),D26*2,D26)),"")</f>
        <v/>
      </c>
      <c r="J26" s="97">
        <f>IFERROR(INDEX(Liste!$G$21:$J$24,MATCH(E26,Liste!$F$21:$F$24,0),MATCH(G26,Liste!$G$20:$J$20,0))+AB26,0)</f>
        <v>0</v>
      </c>
      <c r="K26" s="83">
        <f t="shared" si="4"/>
        <v>0</v>
      </c>
      <c r="L26" s="98"/>
      <c r="M26" s="99"/>
      <c r="N26" s="85"/>
      <c r="O26" s="85">
        <f>IFERROR(VLOOKUP(N26,Liste!$C$2:$D$8,2,FALSE),0)</f>
        <v>0</v>
      </c>
      <c r="P26" s="99"/>
      <c r="Q26" s="81"/>
      <c r="R26" s="86">
        <f>IFERROR(VLOOKUP(Q26,Liste!$H$2:$I$3,2,FALSE),0)</f>
        <v>0</v>
      </c>
      <c r="S26" s="104"/>
      <c r="T26" s="181">
        <f t="shared" si="0"/>
        <v>0</v>
      </c>
      <c r="U26" s="101"/>
      <c r="V26" s="102"/>
      <c r="W26" s="90"/>
      <c r="X26" s="91"/>
      <c r="Y26" s="92">
        <f t="shared" si="1"/>
        <v>0</v>
      </c>
      <c r="Z26" s="93" cm="1">
        <f t="array" ref="Z26">_xlfn.UNIQUE(W26:W49,FALSE,)</f>
        <v>0</v>
      </c>
      <c r="AB26" s="93">
        <f>IF(H26="X",'1 - CONFIGURATION'!$D$26,0)</f>
        <v>0</v>
      </c>
      <c r="AC26" s="93">
        <f>IFERROR(IF(G26="",0,VLOOKUP(G26,'1 - CONFIGURATION'!$B$21:$D$23,3,FALSE)),0)</f>
        <v>0</v>
      </c>
      <c r="AD26" s="93">
        <f>IF(OR(E26="Covoiturage | Aller-Retour",E26="Covoiturage | Aller"),0,IF(I26="",0,VLOOKUP($T$8,'1 - CONFIGURATION'!C$5:$D$16,2,FALSE)))</f>
        <v>0</v>
      </c>
      <c r="AE26" s="93">
        <f t="shared" si="2"/>
        <v>0</v>
      </c>
      <c r="AF26" s="93">
        <f t="shared" si="3"/>
        <v>0</v>
      </c>
    </row>
    <row r="27" spans="1:32" s="93" customFormat="1" ht="18">
      <c r="A27" s="94"/>
      <c r="B27" s="94"/>
      <c r="C27" s="136"/>
      <c r="D27" s="95"/>
      <c r="E27" s="78"/>
      <c r="F27" s="80"/>
      <c r="G27" s="81"/>
      <c r="H27" s="96"/>
      <c r="I27" s="82" t="str" cm="1">
        <f t="array" ref="I27">IFERROR(IF(D27="",IF(E27="","",IF(OR(E27="Covoiturage | Aller-Retour",E27="Aller-Retour"),GetDistanceWithOSRM(GetCoordinatesFromOSM(B27),GetCoordinatesFromOSM(C27))*2,GetDistanceWithOSRM(GetCoordinatesFromOSM(B27),GetCoordinatesFromOSM(C27)))),IF(OR(E27="Covoiturage | Aller-Retour",E27="Aller-Retour"),D27*2,D27)),"")</f>
        <v/>
      </c>
      <c r="J27" s="97">
        <f t="shared" ref="J27:J35" si="5">IF(AF27=0,AD27+AC27+AB27,AF27)</f>
        <v>0</v>
      </c>
      <c r="K27" s="83">
        <f t="shared" ref="K27:K35" si="6">IFERROR(J27*I27,0)</f>
        <v>0</v>
      </c>
      <c r="L27" s="98"/>
      <c r="M27" s="99"/>
      <c r="N27" s="85"/>
      <c r="O27" s="85">
        <f>IFERROR(VLOOKUP(N27,Liste!$C$2:$D$8,2,FALSE),0)</f>
        <v>0</v>
      </c>
      <c r="P27" s="99"/>
      <c r="Q27" s="81"/>
      <c r="R27" s="86">
        <f>IFERROR(VLOOKUP(Q27,Liste!$H$2:$I$3,2,FALSE),0)</f>
        <v>0</v>
      </c>
      <c r="S27" s="104"/>
      <c r="T27" s="88">
        <f t="shared" si="0"/>
        <v>0</v>
      </c>
      <c r="U27" s="101"/>
      <c r="V27" s="102"/>
      <c r="W27" s="90"/>
      <c r="X27" s="91"/>
      <c r="Y27" s="92">
        <f t="shared" si="1"/>
        <v>0</v>
      </c>
      <c r="Z27" s="92"/>
    </row>
    <row r="28" spans="1:32" s="93" customFormat="1" ht="18">
      <c r="A28" s="94"/>
      <c r="B28" s="94"/>
      <c r="C28" s="136"/>
      <c r="D28" s="95"/>
      <c r="E28" s="78"/>
      <c r="F28" s="80"/>
      <c r="G28" s="81"/>
      <c r="H28" s="96"/>
      <c r="I28" s="82" t="str" cm="1">
        <f t="array" ref="I28">IFERROR(IF(D28="",IF(E28="","",IF(OR(E28="Covoiturage | Aller-Retour",E28="Aller-Retour"),GetDistanceWithOSRM(GetCoordinatesFromOSM(B28),GetCoordinatesFromOSM(C28))*2,GetDistanceWithOSRM(GetCoordinatesFromOSM(B28),GetCoordinatesFromOSM(C28)))),IF(OR(E28="Covoiturage | Aller-Retour",E28="Aller-Retour"),D28*2,D28)),"")</f>
        <v/>
      </c>
      <c r="J28" s="97">
        <f t="shared" si="5"/>
        <v>0</v>
      </c>
      <c r="K28" s="83">
        <f t="shared" si="6"/>
        <v>0</v>
      </c>
      <c r="L28" s="98"/>
      <c r="M28" s="99"/>
      <c r="N28" s="85"/>
      <c r="O28" s="85">
        <f>IFERROR(VLOOKUP(N28,Liste!$C$2:$D$8,2,FALSE),0)</f>
        <v>0</v>
      </c>
      <c r="P28" s="99"/>
      <c r="Q28" s="81"/>
      <c r="R28" s="86">
        <f>IFERROR(VLOOKUP(Q28,Liste!$H$2:$I$3,2,FALSE),0)</f>
        <v>0</v>
      </c>
      <c r="S28" s="104"/>
      <c r="T28" s="88">
        <f t="shared" si="0"/>
        <v>0</v>
      </c>
      <c r="U28" s="101"/>
      <c r="V28" s="102"/>
      <c r="W28" s="90"/>
      <c r="X28" s="91"/>
      <c r="Y28" s="92">
        <f t="shared" si="1"/>
        <v>0</v>
      </c>
      <c r="Z28" s="92"/>
    </row>
    <row r="29" spans="1:32" s="93" customFormat="1" ht="18">
      <c r="A29" s="94"/>
      <c r="B29" s="94"/>
      <c r="C29" s="136"/>
      <c r="D29" s="95"/>
      <c r="E29" s="78"/>
      <c r="F29" s="80"/>
      <c r="G29" s="81"/>
      <c r="H29" s="96"/>
      <c r="I29" s="82" t="str" cm="1">
        <f t="array" ref="I29">IFERROR(IF(D29="",IF(E29="","",IF(OR(E29="Covoiturage | Aller-Retour",E29="Aller-Retour"),GetDistanceWithOSRM(GetCoordinatesFromOSM(B29),GetCoordinatesFromOSM(C29))*2,GetDistanceWithOSRM(GetCoordinatesFromOSM(B29),GetCoordinatesFromOSM(C29)))),IF(OR(E29="Covoiturage | Aller-Retour",E29="Aller-Retour"),D29*2,D29)),"")</f>
        <v/>
      </c>
      <c r="J29" s="97">
        <f t="shared" si="5"/>
        <v>0</v>
      </c>
      <c r="K29" s="83">
        <f t="shared" si="6"/>
        <v>0</v>
      </c>
      <c r="L29" s="98"/>
      <c r="M29" s="99"/>
      <c r="N29" s="85"/>
      <c r="O29" s="85">
        <f>IFERROR(VLOOKUP(N29,Liste!$C$2:$D$8,2,FALSE),0)</f>
        <v>0</v>
      </c>
      <c r="P29" s="99"/>
      <c r="Q29" s="81"/>
      <c r="R29" s="86">
        <f>IFERROR(VLOOKUP(Q29,Liste!$H$2:$I$3,2,FALSE),0)</f>
        <v>0</v>
      </c>
      <c r="S29" s="104"/>
      <c r="T29" s="88">
        <f t="shared" si="0"/>
        <v>0</v>
      </c>
      <c r="U29" s="101"/>
      <c r="V29" s="102"/>
      <c r="W29" s="90"/>
      <c r="X29" s="91"/>
      <c r="Y29" s="92">
        <f t="shared" si="1"/>
        <v>0</v>
      </c>
      <c r="Z29" s="92"/>
    </row>
    <row r="30" spans="1:32" s="93" customFormat="1" ht="18">
      <c r="A30" s="94"/>
      <c r="B30" s="94"/>
      <c r="C30" s="136"/>
      <c r="D30" s="95"/>
      <c r="E30" s="78"/>
      <c r="F30" s="80"/>
      <c r="G30" s="81"/>
      <c r="H30" s="96"/>
      <c r="I30" s="82" t="str" cm="1">
        <f t="array" ref="I30">IFERROR(IF(D30="",IF(E30="","",IF(OR(E30="Covoiturage | Aller-Retour",E30="Aller-Retour"),GetDistanceWithOSRM(GetCoordinatesFromOSM(B30),GetCoordinatesFromOSM(C30))*2,GetDistanceWithOSRM(GetCoordinatesFromOSM(B30),GetCoordinatesFromOSM(C30)))),IF(OR(E30="Covoiturage | Aller-Retour",E30="Aller-Retour"),D30*2,D30)),"")</f>
        <v/>
      </c>
      <c r="J30" s="97">
        <f t="shared" si="5"/>
        <v>0</v>
      </c>
      <c r="K30" s="83">
        <f t="shared" si="6"/>
        <v>0</v>
      </c>
      <c r="L30" s="98"/>
      <c r="M30" s="99"/>
      <c r="N30" s="85"/>
      <c r="O30" s="85">
        <f>IFERROR(VLOOKUP(N30,Liste!$C$2:$D$8,2,FALSE),0)</f>
        <v>0</v>
      </c>
      <c r="P30" s="99"/>
      <c r="Q30" s="81"/>
      <c r="R30" s="86">
        <f>IFERROR(VLOOKUP(Q30,Liste!$H$2:$I$3,2,FALSE),0)</f>
        <v>0</v>
      </c>
      <c r="S30" s="104"/>
      <c r="T30" s="88">
        <f t="shared" si="0"/>
        <v>0</v>
      </c>
      <c r="U30" s="101"/>
      <c r="V30" s="102"/>
      <c r="W30" s="90"/>
      <c r="X30" s="91"/>
      <c r="Y30" s="92">
        <f t="shared" si="1"/>
        <v>0</v>
      </c>
      <c r="Z30" s="92"/>
    </row>
    <row r="31" spans="1:32" s="93" customFormat="1" ht="18">
      <c r="A31" s="94"/>
      <c r="B31" s="94"/>
      <c r="C31" s="136"/>
      <c r="D31" s="95"/>
      <c r="E31" s="78"/>
      <c r="F31" s="80"/>
      <c r="G31" s="81"/>
      <c r="H31" s="96"/>
      <c r="I31" s="82" t="str" cm="1">
        <f t="array" ref="I31">IFERROR(IF(D31="",IF(E31="","",IF(OR(E31="Covoiturage | Aller-Retour",E31="Aller-Retour"),GetDistanceWithOSRM(GetCoordinatesFromOSM(B31),GetCoordinatesFromOSM(C31))*2,GetDistanceWithOSRM(GetCoordinatesFromOSM(B31),GetCoordinatesFromOSM(C31)))),IF(OR(E31="Covoiturage | Aller-Retour",E31="Aller-Retour"),D31*2,D31)),"")</f>
        <v/>
      </c>
      <c r="J31" s="97">
        <f t="shared" si="5"/>
        <v>0</v>
      </c>
      <c r="K31" s="83">
        <f t="shared" si="6"/>
        <v>0</v>
      </c>
      <c r="L31" s="98"/>
      <c r="M31" s="99"/>
      <c r="N31" s="85"/>
      <c r="O31" s="85">
        <f>IFERROR(VLOOKUP(N31,Liste!$C$2:$D$8,2,FALSE),0)</f>
        <v>0</v>
      </c>
      <c r="P31" s="99"/>
      <c r="Q31" s="81"/>
      <c r="R31" s="86">
        <f>IFERROR(VLOOKUP(Q31,Liste!$H$2:$I$3,2,FALSE),0)</f>
        <v>0</v>
      </c>
      <c r="S31" s="104"/>
      <c r="T31" s="88">
        <f t="shared" si="0"/>
        <v>0</v>
      </c>
      <c r="U31" s="101"/>
      <c r="V31" s="102"/>
      <c r="W31" s="90"/>
      <c r="X31" s="91"/>
      <c r="Y31" s="92">
        <f t="shared" si="1"/>
        <v>0</v>
      </c>
      <c r="Z31" s="92"/>
    </row>
    <row r="32" spans="1:32" s="93" customFormat="1" ht="18">
      <c r="A32" s="94"/>
      <c r="B32" s="94"/>
      <c r="C32" s="136"/>
      <c r="D32" s="95"/>
      <c r="E32" s="78"/>
      <c r="F32" s="100"/>
      <c r="G32" s="81"/>
      <c r="H32" s="96"/>
      <c r="I32" s="82" t="str" cm="1">
        <f t="array" ref="I32">IFERROR(IF(D32="",IF(E32="","",IF(OR(E32="Covoiturage | Aller-Retour",E32="Aller-Retour"),GetDistanceWithOSRM(GetCoordinatesFromOSM(B32),GetCoordinatesFromOSM(C32))*2,GetDistanceWithOSRM(GetCoordinatesFromOSM(B32),GetCoordinatesFromOSM(C32)))),IF(OR(E32="Covoiturage | Aller-Retour",E32="Aller-Retour"),D32*2,D32)),"")</f>
        <v/>
      </c>
      <c r="J32" s="97">
        <f t="shared" si="5"/>
        <v>0</v>
      </c>
      <c r="K32" s="83">
        <f t="shared" si="6"/>
        <v>0</v>
      </c>
      <c r="L32" s="98"/>
      <c r="M32" s="99"/>
      <c r="N32" s="85"/>
      <c r="O32" s="85">
        <f>IFERROR(VLOOKUP(N32,Liste!$C$2:$D$8,2,FALSE),0)</f>
        <v>0</v>
      </c>
      <c r="P32" s="99"/>
      <c r="Q32" s="81"/>
      <c r="R32" s="86">
        <f>IFERROR(VLOOKUP(Q32,Liste!$H$2:$I$3,2,FALSE),0)</f>
        <v>0</v>
      </c>
      <c r="S32" s="106"/>
      <c r="T32" s="88">
        <f t="shared" ref="T32:T35" si="7">IFERROR(R32+P32+O32+M32+L32+K32,0)</f>
        <v>0</v>
      </c>
      <c r="U32" s="101"/>
      <c r="V32" s="102"/>
      <c r="W32" s="90"/>
      <c r="X32" s="91"/>
      <c r="Y32" s="107"/>
      <c r="Z32" s="92">
        <f>V31</f>
        <v>0</v>
      </c>
    </row>
    <row r="33" spans="1:26" s="93" customFormat="1" ht="18">
      <c r="A33" s="94"/>
      <c r="B33" s="94"/>
      <c r="C33" s="136"/>
      <c r="D33" s="95"/>
      <c r="E33" s="78"/>
      <c r="F33" s="100"/>
      <c r="G33" s="81"/>
      <c r="H33" s="96"/>
      <c r="I33" s="82" t="str" cm="1">
        <f t="array" ref="I33">IFERROR(IF(D33="",IF(E33="","",IF(OR(E33="Covoiturage | Aller-Retour",E33="Aller-Retour"),GetDistanceWithOSRM(GetCoordinatesFromOSM(B33),GetCoordinatesFromOSM(C33))*2,GetDistanceWithOSRM(GetCoordinatesFromOSM(B33),GetCoordinatesFromOSM(C33)))),IF(OR(E33="Covoiturage | Aller-Retour",E33="Aller-Retour"),D33*2,D33)),"")</f>
        <v/>
      </c>
      <c r="J33" s="97">
        <f t="shared" si="5"/>
        <v>0</v>
      </c>
      <c r="K33" s="83">
        <f t="shared" si="6"/>
        <v>0</v>
      </c>
      <c r="L33" s="98"/>
      <c r="M33" s="99"/>
      <c r="N33" s="85"/>
      <c r="O33" s="85">
        <f>IFERROR(VLOOKUP(N33,Liste!$C$2:$D$8,2,FALSE),0)</f>
        <v>0</v>
      </c>
      <c r="P33" s="99"/>
      <c r="Q33" s="81"/>
      <c r="R33" s="86">
        <f>IFERROR(VLOOKUP(Q33,Liste!$H$2:$I$3,2,FALSE),0)</f>
        <v>0</v>
      </c>
      <c r="S33" s="106"/>
      <c r="T33" s="88">
        <f t="shared" si="7"/>
        <v>0</v>
      </c>
      <c r="U33" s="101"/>
      <c r="V33" s="102"/>
      <c r="W33" s="90"/>
      <c r="X33" s="91"/>
      <c r="Y33" s="107"/>
      <c r="Z33" s="92">
        <f>V32</f>
        <v>0</v>
      </c>
    </row>
    <row r="34" spans="1:26" s="93" customFormat="1" ht="18">
      <c r="A34" s="94"/>
      <c r="B34" s="94"/>
      <c r="C34" s="136"/>
      <c r="D34" s="95"/>
      <c r="E34" s="78"/>
      <c r="F34" s="100"/>
      <c r="G34" s="81"/>
      <c r="H34" s="96"/>
      <c r="I34" s="82" t="str" cm="1">
        <f t="array" ref="I34">IFERROR(IF(D34="",IF(E34="","",IF(OR(E34="Covoiturage | Aller-Retour",E34="Aller-Retour"),GetDistanceWithOSRM(GetCoordinatesFromOSM(B34),GetCoordinatesFromOSM(C34))*2,GetDistanceWithOSRM(GetCoordinatesFromOSM(B34),GetCoordinatesFromOSM(C34)))),IF(OR(E34="Covoiturage | Aller-Retour",E34="Aller-Retour"),D34*2,D34)),"")</f>
        <v/>
      </c>
      <c r="J34" s="97">
        <f t="shared" si="5"/>
        <v>0</v>
      </c>
      <c r="K34" s="83">
        <f t="shared" si="6"/>
        <v>0</v>
      </c>
      <c r="L34" s="98"/>
      <c r="M34" s="99"/>
      <c r="N34" s="85"/>
      <c r="O34" s="85">
        <f>IFERROR(VLOOKUP(N34,Liste!$C$2:$D$8,2,FALSE),0)</f>
        <v>0</v>
      </c>
      <c r="P34" s="99"/>
      <c r="Q34" s="81"/>
      <c r="R34" s="86">
        <f>IFERROR(VLOOKUP(Q34,Liste!$H$2:$I$3,2,FALSE),0)</f>
        <v>0</v>
      </c>
      <c r="S34" s="106"/>
      <c r="T34" s="88">
        <f t="shared" si="7"/>
        <v>0</v>
      </c>
      <c r="U34" s="101"/>
      <c r="V34" s="102"/>
      <c r="W34" s="90"/>
      <c r="X34" s="91"/>
      <c r="Y34" s="107"/>
      <c r="Z34" s="92">
        <f>V33</f>
        <v>0</v>
      </c>
    </row>
    <row r="35" spans="1:26" s="93" customFormat="1" ht="18">
      <c r="A35" s="94"/>
      <c r="B35" s="94"/>
      <c r="C35" s="136"/>
      <c r="D35" s="95"/>
      <c r="E35" s="78"/>
      <c r="F35" s="100"/>
      <c r="G35" s="81"/>
      <c r="H35" s="96"/>
      <c r="I35" s="82" t="str" cm="1">
        <f t="array" ref="I35">IFERROR(IF(D35="",IF(E35="","",IF(OR(E35="Covoiturage | Aller-Retour",E35="Aller-Retour"),GetDistanceWithOSRM(GetCoordinatesFromOSM(B35),GetCoordinatesFromOSM(C35))*2,GetDistanceWithOSRM(GetCoordinatesFromOSM(B35),GetCoordinatesFromOSM(C35)))),IF(OR(E35="Covoiturage | Aller-Retour",E35="Aller-Retour"),D35*2,D35)),"")</f>
        <v/>
      </c>
      <c r="J35" s="97">
        <f t="shared" si="5"/>
        <v>0</v>
      </c>
      <c r="K35" s="83">
        <f t="shared" si="6"/>
        <v>0</v>
      </c>
      <c r="L35" s="98"/>
      <c r="M35" s="99"/>
      <c r="N35" s="85"/>
      <c r="O35" s="85">
        <f>IFERROR(VLOOKUP(N35,Liste!$C$2:$D$8,2,FALSE),0)</f>
        <v>0</v>
      </c>
      <c r="P35" s="99"/>
      <c r="Q35" s="81"/>
      <c r="R35" s="108">
        <f>IFERROR(VLOOKUP(Q35,Liste!$H$2:$I$3,2,FALSE),0)</f>
        <v>0</v>
      </c>
      <c r="S35" s="106"/>
      <c r="T35" s="88">
        <f t="shared" si="7"/>
        <v>0</v>
      </c>
      <c r="U35" s="101"/>
      <c r="V35" s="102"/>
      <c r="W35" s="90"/>
      <c r="X35" s="91"/>
      <c r="Y35" s="107"/>
      <c r="Z35" s="92">
        <f>V34</f>
        <v>0</v>
      </c>
    </row>
    <row r="36" spans="1:26" s="93" customFormat="1" ht="18" customHeight="1">
      <c r="A36" s="215"/>
      <c r="B36" s="215"/>
      <c r="C36" s="215"/>
      <c r="D36" s="215"/>
      <c r="E36" s="215"/>
      <c r="F36" s="216"/>
      <c r="G36" s="217"/>
      <c r="H36" s="358" t="s">
        <v>5</v>
      </c>
      <c r="I36" s="358"/>
      <c r="J36" s="359"/>
      <c r="K36" s="218">
        <f>SUM(K12:K35)</f>
        <v>0</v>
      </c>
      <c r="L36" s="218">
        <f>SUM(L12:L35)</f>
        <v>0</v>
      </c>
      <c r="M36" s="218">
        <f>SUM(M12:M35)</f>
        <v>0</v>
      </c>
      <c r="N36" s="218">
        <f>SUM(O12:O35)</f>
        <v>0</v>
      </c>
      <c r="O36" s="218"/>
      <c r="P36" s="218">
        <f>SUM(P12:P35)</f>
        <v>0</v>
      </c>
      <c r="Q36" s="215"/>
      <c r="R36" s="218">
        <f>SUM(R12:R35)</f>
        <v>0</v>
      </c>
      <c r="S36" s="215"/>
      <c r="T36" s="215"/>
      <c r="U36" s="215"/>
      <c r="V36" s="215"/>
      <c r="W36" s="125"/>
      <c r="Y36" s="107"/>
    </row>
    <row r="37" spans="1:26" ht="18" customHeight="1">
      <c r="A37" s="360" t="s">
        <v>7</v>
      </c>
      <c r="B37" s="360"/>
      <c r="C37" s="360"/>
      <c r="D37" s="360"/>
      <c r="E37" s="360"/>
      <c r="F37" s="360"/>
      <c r="G37" s="360"/>
      <c r="H37" s="195"/>
      <c r="I37" s="195"/>
      <c r="J37" s="195"/>
      <c r="K37" s="195"/>
      <c r="L37" s="195"/>
      <c r="M37" s="195"/>
      <c r="N37" s="195"/>
      <c r="O37" s="195"/>
      <c r="P37" s="195"/>
      <c r="Q37" s="195"/>
      <c r="R37" s="195"/>
      <c r="S37" s="195"/>
      <c r="T37" s="195"/>
      <c r="U37" s="195"/>
      <c r="V37" s="195"/>
      <c r="W37" s="126"/>
      <c r="Y37" s="127"/>
      <c r="Z37" s="128"/>
    </row>
    <row r="38" spans="1:26" ht="18" customHeight="1">
      <c r="A38" s="219"/>
      <c r="B38" s="219"/>
      <c r="C38" s="219"/>
      <c r="D38" s="219"/>
      <c r="E38" s="219"/>
      <c r="F38" s="219"/>
      <c r="G38" s="220"/>
      <c r="H38" s="195"/>
      <c r="I38" s="195"/>
      <c r="J38" s="195"/>
      <c r="K38" s="195"/>
      <c r="L38" s="195"/>
      <c r="M38" s="195"/>
      <c r="N38" s="195"/>
      <c r="O38" s="195"/>
      <c r="P38" s="195"/>
      <c r="Q38" s="195"/>
      <c r="R38" s="348" t="s">
        <v>68</v>
      </c>
      <c r="S38" s="349"/>
      <c r="T38" s="349"/>
      <c r="U38" s="349"/>
      <c r="V38" s="350"/>
      <c r="W38" s="126"/>
      <c r="Z38" s="128"/>
    </row>
    <row r="39" spans="1:26" ht="18" customHeight="1" thickBot="1">
      <c r="A39" s="195"/>
      <c r="B39" s="195"/>
      <c r="C39" s="195"/>
      <c r="D39" s="195"/>
      <c r="E39" s="195"/>
      <c r="F39" s="195"/>
      <c r="G39" s="195"/>
      <c r="H39" s="195"/>
      <c r="I39" s="195"/>
      <c r="J39" s="195"/>
      <c r="K39" s="195"/>
      <c r="L39" s="195"/>
      <c r="M39" s="195"/>
      <c r="N39" s="195"/>
      <c r="O39" s="195"/>
      <c r="P39" s="195"/>
      <c r="Q39" s="195"/>
      <c r="R39" s="221" t="s">
        <v>40</v>
      </c>
      <c r="S39" s="222" t="str">
        <f t="shared" ref="S39:S48" si="8">IF(OR($X12="",$X12=0),"",$X12)</f>
        <v/>
      </c>
      <c r="T39" s="223" t="str">
        <f t="shared" ref="T39:T48" si="9">IF(S39="","",SUMIF($V$12:$V$35,S39,$T$12:$T$35))</f>
        <v/>
      </c>
      <c r="U39" s="224" t="s">
        <v>29</v>
      </c>
      <c r="V39" s="225" t="str">
        <f t="shared" ref="V39:V48" si="10">IF(S39="","",VLOOKUP(S39,$V$12:$Y$35,4,FALSE))</f>
        <v/>
      </c>
      <c r="W39" s="126"/>
      <c r="Z39" s="128"/>
    </row>
    <row r="40" spans="1:26" ht="18" customHeight="1" thickBot="1">
      <c r="A40" s="130"/>
      <c r="B40" s="130"/>
      <c r="C40" s="130"/>
      <c r="D40" s="130"/>
      <c r="E40" s="130"/>
      <c r="F40" s="226"/>
      <c r="G40" s="226"/>
      <c r="H40" s="195"/>
      <c r="I40" s="195"/>
      <c r="J40" s="195"/>
      <c r="K40" s="195"/>
      <c r="L40" s="195"/>
      <c r="M40" s="351" t="s">
        <v>6</v>
      </c>
      <c r="N40" s="352">
        <f>K36+L36+M36+N36+P36+R36</f>
        <v>0</v>
      </c>
      <c r="O40" s="227"/>
      <c r="P40" s="195"/>
      <c r="Q40" s="195"/>
      <c r="R40" s="221" t="s">
        <v>41</v>
      </c>
      <c r="S40" s="222" t="str">
        <f t="shared" si="8"/>
        <v/>
      </c>
      <c r="T40" s="223" t="str">
        <f t="shared" si="9"/>
        <v/>
      </c>
      <c r="U40" s="224" t="s">
        <v>30</v>
      </c>
      <c r="V40" s="225" t="str">
        <f t="shared" si="10"/>
        <v/>
      </c>
      <c r="W40" s="126"/>
      <c r="Z40" s="128"/>
    </row>
    <row r="41" spans="1:26" ht="18" customHeight="1" thickBot="1">
      <c r="A41" s="195"/>
      <c r="B41" s="195"/>
      <c r="C41" s="195"/>
      <c r="D41" s="195"/>
      <c r="E41" s="195"/>
      <c r="F41" s="331" t="s">
        <v>53</v>
      </c>
      <c r="G41" s="331"/>
      <c r="H41" s="195"/>
      <c r="I41" s="195"/>
      <c r="J41" s="195"/>
      <c r="K41" s="195"/>
      <c r="L41" s="195"/>
      <c r="M41" s="351"/>
      <c r="N41" s="353"/>
      <c r="O41" s="228"/>
      <c r="P41" s="229"/>
      <c r="Q41" s="230"/>
      <c r="R41" s="221" t="s">
        <v>42</v>
      </c>
      <c r="S41" s="222" t="str">
        <f t="shared" si="8"/>
        <v/>
      </c>
      <c r="T41" s="223" t="str">
        <f t="shared" si="9"/>
        <v/>
      </c>
      <c r="U41" s="224" t="s">
        <v>31</v>
      </c>
      <c r="V41" s="225" t="str">
        <f t="shared" si="10"/>
        <v/>
      </c>
      <c r="W41" s="126"/>
      <c r="Z41" s="128"/>
    </row>
    <row r="42" spans="1:26" ht="18" customHeight="1">
      <c r="A42" s="195"/>
      <c r="B42" s="195"/>
      <c r="C42" s="195"/>
      <c r="D42" s="195"/>
      <c r="E42" s="195"/>
      <c r="F42" s="195"/>
      <c r="G42" s="195"/>
      <c r="H42" s="195"/>
      <c r="I42" s="195"/>
      <c r="J42" s="195"/>
      <c r="K42" s="195"/>
      <c r="L42" s="195"/>
      <c r="M42" s="195"/>
      <c r="N42" s="195"/>
      <c r="O42" s="111"/>
      <c r="P42" s="111"/>
      <c r="Q42" s="111"/>
      <c r="R42" s="221" t="s">
        <v>43</v>
      </c>
      <c r="S42" s="222" t="str">
        <f t="shared" si="8"/>
        <v/>
      </c>
      <c r="T42" s="223" t="str">
        <f t="shared" si="9"/>
        <v/>
      </c>
      <c r="U42" s="224" t="s">
        <v>32</v>
      </c>
      <c r="V42" s="225" t="str">
        <f t="shared" si="10"/>
        <v/>
      </c>
      <c r="W42" s="126"/>
      <c r="Z42" s="128"/>
    </row>
    <row r="43" spans="1:26" ht="18" customHeight="1">
      <c r="A43" s="195"/>
      <c r="B43" s="195"/>
      <c r="C43" s="195"/>
      <c r="D43" s="195"/>
      <c r="E43" s="195"/>
      <c r="F43" s="195"/>
      <c r="G43" s="195"/>
      <c r="H43" s="195"/>
      <c r="I43" s="231"/>
      <c r="J43" s="231"/>
      <c r="K43" s="231"/>
      <c r="L43" s="231"/>
      <c r="M43" s="231"/>
      <c r="N43" s="231"/>
      <c r="O43" s="231"/>
      <c r="P43" s="231"/>
      <c r="Q43" s="231"/>
      <c r="R43" s="221" t="s">
        <v>44</v>
      </c>
      <c r="S43" s="222" t="str">
        <f t="shared" si="8"/>
        <v/>
      </c>
      <c r="T43" s="223" t="str">
        <f t="shared" si="9"/>
        <v/>
      </c>
      <c r="U43" s="224" t="s">
        <v>33</v>
      </c>
      <c r="V43" s="225" t="str">
        <f t="shared" si="10"/>
        <v/>
      </c>
      <c r="W43" s="126"/>
      <c r="Z43" s="128"/>
    </row>
    <row r="44" spans="1:26" ht="18" customHeight="1">
      <c r="A44" s="195"/>
      <c r="B44" s="195"/>
      <c r="C44" s="195"/>
      <c r="D44" s="195"/>
      <c r="E44" s="195"/>
      <c r="F44" s="195"/>
      <c r="G44" s="195"/>
      <c r="H44" s="195"/>
      <c r="I44" s="231"/>
      <c r="J44" s="231"/>
      <c r="K44" s="231"/>
      <c r="L44" s="231"/>
      <c r="M44" s="231"/>
      <c r="N44" s="231"/>
      <c r="O44" s="231"/>
      <c r="P44" s="231"/>
      <c r="Q44" s="231"/>
      <c r="R44" s="221" t="s">
        <v>45</v>
      </c>
      <c r="S44" s="222" t="str">
        <f t="shared" si="8"/>
        <v/>
      </c>
      <c r="T44" s="223" t="str">
        <f t="shared" si="9"/>
        <v/>
      </c>
      <c r="U44" s="224" t="s">
        <v>34</v>
      </c>
      <c r="V44" s="225" t="str">
        <f t="shared" si="10"/>
        <v/>
      </c>
      <c r="W44" s="126"/>
      <c r="Z44" s="128"/>
    </row>
    <row r="45" spans="1:26" ht="18" customHeight="1">
      <c r="A45" s="130"/>
      <c r="B45" s="130"/>
      <c r="C45" s="195"/>
      <c r="D45" s="130"/>
      <c r="E45" s="130"/>
      <c r="F45" s="130"/>
      <c r="G45" s="131"/>
      <c r="H45" s="131"/>
      <c r="I45" s="131"/>
      <c r="J45" s="131"/>
      <c r="K45" s="195"/>
      <c r="L45" s="195"/>
      <c r="M45" s="195"/>
      <c r="N45" s="195"/>
      <c r="O45" s="195"/>
      <c r="P45" s="195"/>
      <c r="Q45" s="195"/>
      <c r="R45" s="221" t="s">
        <v>46</v>
      </c>
      <c r="S45" s="222" t="str">
        <f t="shared" si="8"/>
        <v/>
      </c>
      <c r="T45" s="223" t="str">
        <f t="shared" si="9"/>
        <v/>
      </c>
      <c r="U45" s="224" t="s">
        <v>35</v>
      </c>
      <c r="V45" s="225" t="str">
        <f t="shared" si="10"/>
        <v/>
      </c>
      <c r="W45" s="126"/>
      <c r="Z45" s="128"/>
    </row>
    <row r="46" spans="1:26" ht="18" customHeight="1">
      <c r="A46" s="130"/>
      <c r="B46" s="226"/>
      <c r="C46" s="226"/>
      <c r="D46" s="226"/>
      <c r="E46" s="132"/>
      <c r="F46" s="226"/>
      <c r="G46" s="226"/>
      <c r="H46" s="132"/>
      <c r="I46" s="131"/>
      <c r="J46" s="131"/>
      <c r="K46" s="195"/>
      <c r="L46" s="195"/>
      <c r="M46" s="195"/>
      <c r="N46" s="195"/>
      <c r="O46" s="195"/>
      <c r="P46" s="195"/>
      <c r="Q46" s="195"/>
      <c r="R46" s="221" t="s">
        <v>47</v>
      </c>
      <c r="S46" s="222" t="str">
        <f t="shared" si="8"/>
        <v/>
      </c>
      <c r="T46" s="223" t="str">
        <f t="shared" si="9"/>
        <v/>
      </c>
      <c r="U46" s="224" t="s">
        <v>36</v>
      </c>
      <c r="V46" s="225" t="str">
        <f t="shared" si="10"/>
        <v/>
      </c>
      <c r="W46" s="126"/>
      <c r="Z46" s="128"/>
    </row>
    <row r="47" spans="1:26" ht="18" customHeight="1">
      <c r="A47" s="130"/>
      <c r="B47" s="330" t="s">
        <v>52</v>
      </c>
      <c r="C47" s="330"/>
      <c r="D47" s="330"/>
      <c r="E47" s="232"/>
      <c r="F47" s="331" t="s">
        <v>54</v>
      </c>
      <c r="G47" s="331"/>
      <c r="H47" s="195"/>
      <c r="I47" s="195"/>
      <c r="J47" s="195"/>
      <c r="K47" s="195"/>
      <c r="L47" s="195"/>
      <c r="M47" s="195"/>
      <c r="N47" s="195"/>
      <c r="O47" s="195"/>
      <c r="P47" s="195"/>
      <c r="Q47" s="195"/>
      <c r="R47" s="221" t="s">
        <v>48</v>
      </c>
      <c r="S47" s="222" t="str">
        <f t="shared" si="8"/>
        <v/>
      </c>
      <c r="T47" s="223" t="str">
        <f t="shared" si="9"/>
        <v/>
      </c>
      <c r="U47" s="224" t="s">
        <v>37</v>
      </c>
      <c r="V47" s="225" t="str">
        <f t="shared" si="10"/>
        <v/>
      </c>
    </row>
    <row r="48" spans="1:26" ht="18" customHeight="1" thickBot="1">
      <c r="A48" s="195"/>
      <c r="B48" s="195"/>
      <c r="C48" s="195"/>
      <c r="D48" s="195"/>
      <c r="E48" s="195"/>
      <c r="F48" s="195"/>
      <c r="G48" s="195"/>
      <c r="H48" s="195"/>
      <c r="I48" s="195"/>
      <c r="J48" s="195"/>
      <c r="K48" s="195"/>
      <c r="L48" s="195"/>
      <c r="M48" s="195"/>
      <c r="N48" s="195"/>
      <c r="O48" s="195"/>
      <c r="P48" s="195"/>
      <c r="Q48" s="195"/>
      <c r="R48" s="233" t="s">
        <v>49</v>
      </c>
      <c r="S48" s="234" t="str">
        <f t="shared" si="8"/>
        <v/>
      </c>
      <c r="T48" s="223" t="str">
        <f t="shared" si="9"/>
        <v/>
      </c>
      <c r="U48" s="235" t="s">
        <v>50</v>
      </c>
      <c r="V48" s="236" t="str">
        <f t="shared" si="10"/>
        <v/>
      </c>
    </row>
    <row r="49" spans="1:24" ht="18" customHeight="1">
      <c r="A49" s="237"/>
      <c r="B49" s="237"/>
      <c r="C49" s="238"/>
      <c r="D49" s="238"/>
      <c r="E49" s="238"/>
      <c r="F49" s="238"/>
      <c r="G49" s="238"/>
      <c r="H49" s="238"/>
      <c r="I49" s="238"/>
      <c r="J49" s="238"/>
      <c r="K49" s="238"/>
      <c r="L49" s="238"/>
      <c r="M49" s="238"/>
      <c r="N49" s="238"/>
      <c r="O49" s="238"/>
      <c r="P49" s="238"/>
      <c r="Q49" s="238"/>
      <c r="R49" s="239"/>
      <c r="S49" s="240" t="s">
        <v>38</v>
      </c>
      <c r="T49" s="241">
        <f>SUM(T39:T48)</f>
        <v>0</v>
      </c>
      <c r="U49" s="239"/>
      <c r="V49" s="239"/>
      <c r="W49" s="134"/>
      <c r="X49" s="134"/>
    </row>
    <row r="50" spans="1:24" ht="18" customHeight="1">
      <c r="A50" s="133" t="s">
        <v>159</v>
      </c>
      <c r="B50" s="133"/>
      <c r="C50" s="133"/>
      <c r="D50" s="133"/>
      <c r="E50" s="133"/>
      <c r="F50" s="133"/>
      <c r="G50" s="133"/>
      <c r="H50" s="133"/>
      <c r="I50" s="133"/>
      <c r="J50" s="133"/>
      <c r="K50" s="133"/>
      <c r="L50" s="133"/>
      <c r="M50" s="133"/>
      <c r="N50" s="133"/>
      <c r="O50" s="133"/>
      <c r="P50" s="133"/>
      <c r="Q50" s="133"/>
      <c r="V50" s="186" t="s">
        <v>162</v>
      </c>
      <c r="W50" s="133"/>
      <c r="X50" s="133"/>
    </row>
    <row r="51" spans="1:24" ht="18" customHeight="1"/>
  </sheetData>
  <sheetProtection sheet="1" formatCells="0" formatColumns="0" formatRows="0"/>
  <sortState xmlns:xlrd2="http://schemas.microsoft.com/office/spreadsheetml/2017/richdata2" ref="A12:Y35">
    <sortCondition ref="X12"/>
    <sortCondition ref="U12"/>
  </sortState>
  <mergeCells count="26">
    <mergeCell ref="R38:V38"/>
    <mergeCell ref="F10:F11"/>
    <mergeCell ref="M40:M41"/>
    <mergeCell ref="N40:N41"/>
    <mergeCell ref="T10:T11"/>
    <mergeCell ref="U10:U11"/>
    <mergeCell ref="P10:P11"/>
    <mergeCell ref="H36:J36"/>
    <mergeCell ref="A37:G37"/>
    <mergeCell ref="G5:S5"/>
    <mergeCell ref="N10:N11"/>
    <mergeCell ref="G6:S6"/>
    <mergeCell ref="G7:S7"/>
    <mergeCell ref="M10:M11"/>
    <mergeCell ref="S10:S11"/>
    <mergeCell ref="I10:L10"/>
    <mergeCell ref="Q10:R10"/>
    <mergeCell ref="G8:S8"/>
    <mergeCell ref="B47:D47"/>
    <mergeCell ref="F41:G41"/>
    <mergeCell ref="A10:A11"/>
    <mergeCell ref="G10:G11"/>
    <mergeCell ref="E10:E11"/>
    <mergeCell ref="F47:G47"/>
    <mergeCell ref="C10:C11"/>
    <mergeCell ref="B10:B11"/>
  </mergeCells>
  <phoneticPr fontId="11" type="noConversion"/>
  <printOptions horizontalCentered="1"/>
  <pageMargins left="0.23622047244094491" right="0.23622047244094491" top="0" bottom="0" header="0.31496062992125984" footer="0.31496062992125984"/>
  <pageSetup paperSize="5" scale="41"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8090" r:id="rId4" name="Button 26">
              <controlPr locked="0" defaultSize="0" print="0" autoFill="0" autoPict="0" macro="[0]!Feuil11.ExportPdf">
                <anchor moveWithCells="1" sizeWithCells="1">
                  <from>
                    <xdr:col>19</xdr:col>
                    <xdr:colOff>114300</xdr:colOff>
                    <xdr:row>2</xdr:row>
                    <xdr:rowOff>190500</xdr:rowOff>
                  </from>
                  <to>
                    <xdr:col>21</xdr:col>
                    <xdr:colOff>1181100</xdr:colOff>
                    <xdr:row>7</xdr:row>
                    <xdr:rowOff>133350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9D6FACBD-03E9-4184-A3D8-9C77F769666C}">
          <x14:formula1>
            <xm:f>'1 - CONFIGURATION'!$B$27</xm:f>
          </x14:formula1>
          <xm:sqref>H12:H35</xm:sqref>
        </x14:dataValidation>
        <x14:dataValidation type="list" allowBlank="1" showInputMessage="1" showErrorMessage="1" xr:uid="{C91C6CC6-BA90-46D9-8DDB-D6F4D4461C29}">
          <x14:formula1>
            <xm:f>Liste!$F$2:$F$13</xm:f>
          </x14:formula1>
          <xm:sqref>G8</xm:sqref>
        </x14:dataValidation>
        <x14:dataValidation type="list" allowBlank="1" showInputMessage="1" showErrorMessage="1" xr:uid="{E9CA5912-65DC-4072-B7FB-1B0AB35341A0}">
          <x14:formula1>
            <xm:f>Liste!$H$2:$H$3</xm:f>
          </x14:formula1>
          <xm:sqref>Q12:Q35</xm:sqref>
        </x14:dataValidation>
        <x14:dataValidation type="list" allowBlank="1" showInputMessage="1" showErrorMessage="1" xr:uid="{ED269A19-518B-40FA-88F5-02B691BD464C}">
          <x14:formula1>
            <xm:f>Liste!$C$2:$C$8</xm:f>
          </x14:formula1>
          <xm:sqref>N12:N35</xm:sqref>
        </x14:dataValidation>
        <x14:dataValidation type="list" allowBlank="1" showInputMessage="1" showErrorMessage="1" xr:uid="{C4EA7D7B-7141-4BEA-88EE-4014392E5BCD}">
          <x14:formula1>
            <xm:f>Liste!$B$2:$B$5</xm:f>
          </x14:formula1>
          <xm:sqref>E12:E35</xm:sqref>
        </x14:dataValidation>
        <x14:dataValidation type="list" allowBlank="1" showInputMessage="1" xr:uid="{C9C96712-D5CC-47D0-A215-2C994F89C273}">
          <x14:formula1>
            <xm:f>'1 - CONFIGURATION'!$B$20:$B$23</xm:f>
          </x14:formula1>
          <xm:sqref>G12:G35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8ED93-84A0-4B48-ABAC-56500D9F73AA}">
  <sheetPr codeName="Feuil1"/>
  <dimension ref="B2:J24"/>
  <sheetViews>
    <sheetView workbookViewId="0">
      <selection activeCell="E12" sqref="E12"/>
    </sheetView>
  </sheetViews>
  <sheetFormatPr baseColWidth="10" defaultRowHeight="12.75"/>
  <cols>
    <col min="2" max="2" width="22.140625" bestFit="1" customWidth="1"/>
    <col min="3" max="3" width="27.28515625" customWidth="1"/>
    <col min="6" max="6" width="22.140625" bestFit="1" customWidth="1"/>
  </cols>
  <sheetData>
    <row r="2" spans="2:9">
      <c r="B2" s="2" t="s">
        <v>58</v>
      </c>
      <c r="C2" s="3" t="str">
        <f>"Déjeuner-"&amp;E2&amp;"0 $"</f>
        <v>Déjeuner-14,70 $</v>
      </c>
      <c r="D2" s="15">
        <v>14.7</v>
      </c>
      <c r="E2" s="3">
        <v>14.7</v>
      </c>
      <c r="F2" s="2" t="s">
        <v>19</v>
      </c>
      <c r="H2">
        <v>1</v>
      </c>
      <c r="I2" s="15">
        <v>5</v>
      </c>
    </row>
    <row r="3" spans="2:9">
      <c r="B3" t="s">
        <v>59</v>
      </c>
      <c r="C3" s="3" t="str">
        <f>"Dîner-"&amp;E3&amp;"0 $"</f>
        <v>Dîner-20,20 $</v>
      </c>
      <c r="D3" s="15">
        <v>20.2</v>
      </c>
      <c r="E3" s="3">
        <v>20.2</v>
      </c>
      <c r="F3" s="2" t="s">
        <v>20</v>
      </c>
      <c r="H3" s="73" t="s">
        <v>107</v>
      </c>
      <c r="I3" s="15">
        <v>10</v>
      </c>
    </row>
    <row r="4" spans="2:9">
      <c r="B4" s="2" t="s">
        <v>144</v>
      </c>
      <c r="C4" s="3" t="str">
        <f>"Souper-"&amp;E4&amp;"0 $"</f>
        <v>Souper-30,50 $</v>
      </c>
      <c r="D4" s="15">
        <v>30.5</v>
      </c>
      <c r="E4" s="3">
        <v>30.5</v>
      </c>
      <c r="F4" s="2" t="s">
        <v>11</v>
      </c>
    </row>
    <row r="5" spans="2:9">
      <c r="B5" t="s">
        <v>145</v>
      </c>
      <c r="C5" s="3" t="str">
        <f>"Déjeuner et Dîner-"&amp;E5&amp;"0 $"</f>
        <v>Déjeuner et Dîner-34,90 $</v>
      </c>
      <c r="D5" s="15">
        <f>D2+D3</f>
        <v>34.9</v>
      </c>
      <c r="E5" s="3">
        <f>E2+E3</f>
        <v>34.9</v>
      </c>
      <c r="F5" s="2" t="s">
        <v>12</v>
      </c>
    </row>
    <row r="6" spans="2:9">
      <c r="C6" s="3" t="str">
        <f>"Dîner et souper-"&amp;E6&amp;"0 $"</f>
        <v>Dîner et souper-50,70 $</v>
      </c>
      <c r="D6" s="15">
        <f>D3+D4</f>
        <v>50.7</v>
      </c>
      <c r="E6" s="3">
        <f>E3+E4</f>
        <v>50.7</v>
      </c>
      <c r="F6" s="2" t="s">
        <v>13</v>
      </c>
    </row>
    <row r="7" spans="2:9">
      <c r="C7" s="2" t="str">
        <f>"Déjeuner et souper-"&amp;E7&amp;"0 $"</f>
        <v>Déjeuner et souper-45,20 $</v>
      </c>
      <c r="D7" s="4">
        <f>D2+D4</f>
        <v>45.2</v>
      </c>
      <c r="E7" s="3">
        <v>45.2</v>
      </c>
      <c r="F7" s="2" t="s">
        <v>14</v>
      </c>
    </row>
    <row r="8" spans="2:9">
      <c r="C8" s="3" t="str">
        <f>"Journée-"&amp;E8&amp;"0 $"</f>
        <v>Journée-65,40 $</v>
      </c>
      <c r="D8" s="15">
        <f>D2+D3+D4</f>
        <v>65.400000000000006</v>
      </c>
      <c r="E8" s="3">
        <v>65.400000000000006</v>
      </c>
      <c r="F8" s="2" t="s">
        <v>9</v>
      </c>
    </row>
    <row r="9" spans="2:9">
      <c r="F9" s="2" t="s">
        <v>10</v>
      </c>
    </row>
    <row r="10" spans="2:9">
      <c r="F10" s="2" t="s">
        <v>21</v>
      </c>
    </row>
    <row r="11" spans="2:9">
      <c r="C11" s="2"/>
      <c r="F11" s="2" t="s">
        <v>22</v>
      </c>
    </row>
    <row r="12" spans="2:9">
      <c r="C12" s="2"/>
      <c r="F12" s="2" t="s">
        <v>23</v>
      </c>
    </row>
    <row r="13" spans="2:9">
      <c r="C13" s="2"/>
      <c r="F13" s="2" t="s">
        <v>24</v>
      </c>
    </row>
    <row r="14" spans="2:9">
      <c r="F14" s="2"/>
    </row>
    <row r="15" spans="2:9">
      <c r="F15" s="2"/>
    </row>
    <row r="16" spans="2:9">
      <c r="F16" s="2"/>
    </row>
    <row r="17" spans="5:10">
      <c r="F17" s="2"/>
    </row>
    <row r="18" spans="5:10">
      <c r="F18" s="2"/>
    </row>
    <row r="19" spans="5:10">
      <c r="F19" s="191" t="s">
        <v>153</v>
      </c>
      <c r="G19" s="191" t="s">
        <v>154</v>
      </c>
      <c r="H19" s="191" t="s">
        <v>155</v>
      </c>
      <c r="I19" s="191" t="s">
        <v>156</v>
      </c>
      <c r="J19" s="191" t="s">
        <v>157</v>
      </c>
    </row>
    <row r="20" spans="5:10">
      <c r="E20">
        <v>1</v>
      </c>
      <c r="F20" s="190" t="s">
        <v>152</v>
      </c>
      <c r="G20" s="190">
        <v>0</v>
      </c>
      <c r="H20" s="190">
        <v>1</v>
      </c>
      <c r="I20" s="190">
        <v>2</v>
      </c>
      <c r="J20" s="190">
        <v>3</v>
      </c>
    </row>
    <row r="21" spans="5:10">
      <c r="E21">
        <v>2</v>
      </c>
      <c r="F21" s="190" t="s">
        <v>58</v>
      </c>
      <c r="G21">
        <f>VLOOKUP('3 - FRAIS DE DÉPLACEMENT'!$T$8,'1 - CONFIGURATION'!$C$5:$D$16,2,FALSE)</f>
        <v>0.65</v>
      </c>
      <c r="H21">
        <f>VLOOKUP('3 - FRAIS DE DÉPLACEMENT'!$T$8,'1 - CONFIGURATION'!$C$5:$D$16,2,FALSE)</f>
        <v>0.65</v>
      </c>
      <c r="I21">
        <f>VLOOKUP('3 - FRAIS DE DÉPLACEMENT'!$T$8,'1 - CONFIGURATION'!$C$5:$D$16,2,FALSE)</f>
        <v>0.65</v>
      </c>
      <c r="J21">
        <f>VLOOKUP('3 - FRAIS DE DÉPLACEMENT'!$T$8,'1 - CONFIGURATION'!$C$5:$D$16,2,FALSE)</f>
        <v>0.65</v>
      </c>
    </row>
    <row r="22" spans="5:10">
      <c r="E22">
        <v>3</v>
      </c>
      <c r="F22" s="190" t="s">
        <v>59</v>
      </c>
      <c r="G22">
        <f>VLOOKUP('3 - FRAIS DE DÉPLACEMENT'!$T$8,'1 - CONFIGURATION'!$C$5:$D$16,2,FALSE)</f>
        <v>0.65</v>
      </c>
      <c r="H22">
        <f>VLOOKUP('3 - FRAIS DE DÉPLACEMENT'!$T$8,'1 - CONFIGURATION'!$C$5:$D$16,2,FALSE)</f>
        <v>0.65</v>
      </c>
      <c r="I22">
        <f>VLOOKUP('3 - FRAIS DE DÉPLACEMENT'!$T$8,'1 - CONFIGURATION'!$C$5:$D$16,2,FALSE)</f>
        <v>0.65</v>
      </c>
      <c r="J22">
        <f>VLOOKUP('3 - FRAIS DE DÉPLACEMENT'!$T$8,'1 - CONFIGURATION'!$C$5:$D$16,2,FALSE)</f>
        <v>0.65</v>
      </c>
    </row>
    <row r="23" spans="5:10">
      <c r="E23">
        <v>4</v>
      </c>
      <c r="F23" s="190" t="s">
        <v>144</v>
      </c>
      <c r="G23">
        <f>VLOOKUP('3 - FRAIS DE DÉPLACEMENT'!$T$8,'1 - CONFIGURATION'!$C$5:$D$16,2,FALSE)</f>
        <v>0.65</v>
      </c>
      <c r="H23">
        <f>VLOOKUP('3 - FRAIS DE DÉPLACEMENT'!$T$8,'1 - CONFIGURATION'!$C$5:$D$16,2,FALSE)+'1 - CONFIGURATION'!D21</f>
        <v>0.70000000000000007</v>
      </c>
      <c r="I23">
        <f>VLOOKUP('3 - FRAIS DE DÉPLACEMENT'!$T$8,'1 - CONFIGURATION'!$C$5:$D$16,2,FALSE)+'1 - CONFIGURATION'!D22</f>
        <v>0.75</v>
      </c>
      <c r="J23">
        <f>VLOOKUP('3 - FRAIS DE DÉPLACEMENT'!$T$8,'1 - CONFIGURATION'!$C$5:$D$16,2,FALSE)+'1 - CONFIGURATION'!D23</f>
        <v>0.8</v>
      </c>
    </row>
    <row r="24" spans="5:10">
      <c r="E24">
        <v>5</v>
      </c>
      <c r="F24" s="190" t="s">
        <v>145</v>
      </c>
      <c r="G24">
        <f>VLOOKUP('3 - FRAIS DE DÉPLACEMENT'!$T$8,'1 - CONFIGURATION'!$C$5:$D$16,2,FALSE)</f>
        <v>0.65</v>
      </c>
      <c r="H24">
        <f>VLOOKUP('3 - FRAIS DE DÉPLACEMENT'!$T$8,'1 - CONFIGURATION'!$C$5:$D$16,2,FALSE)+'1 - CONFIGURATION'!D21</f>
        <v>0.70000000000000007</v>
      </c>
      <c r="I24">
        <f>VLOOKUP('3 - FRAIS DE DÉPLACEMENT'!$T$8,'1 - CONFIGURATION'!$C$5:$D$16,2,FALSE)+'1 - CONFIGURATION'!D22</f>
        <v>0.75</v>
      </c>
      <c r="J24">
        <f>VLOOKUP('3 - FRAIS DE DÉPLACEMENT'!$T$8,'1 - CONFIGURATION'!$C$5:$D$16,2,FALSE)+'1 - CONFIGURATION'!D23</f>
        <v>0.8</v>
      </c>
    </row>
  </sheetData>
  <phoneticPr fontId="11"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CAEEEE5C7E9D47B04C9E8DCD229FF8" ma:contentTypeVersion="18" ma:contentTypeDescription="Crée un document." ma:contentTypeScope="" ma:versionID="0141974d28864ca556623b7301756b81">
  <xsd:schema xmlns:xsd="http://www.w3.org/2001/XMLSchema" xmlns:xs="http://www.w3.org/2001/XMLSchema" xmlns:p="http://schemas.microsoft.com/office/2006/metadata/properties" xmlns:ns2="781ba7b2-59ab-4740-9d9c-0a2c912b086d" xmlns:ns3="a816f57b-4245-4bb8-a58e-bc87da2e7bda" targetNamespace="http://schemas.microsoft.com/office/2006/metadata/properties" ma:root="true" ma:fieldsID="c69f36f2ab3cc632e6b09db176319c35" ns2:_="" ns3:_="">
    <xsd:import namespace="781ba7b2-59ab-4740-9d9c-0a2c912b086d"/>
    <xsd:import namespace="a816f57b-4245-4bb8-a58e-bc87da2e7bd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1ba7b2-59ab-4740-9d9c-0a2c912b08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90dc5254-b08d-46df-b2eb-3fa4a3bde85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16f57b-4245-4bb8-a58e-bc87da2e7bda"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TaxCatchAll" ma:index="22" nillable="true" ma:displayName="Taxonomy Catch All Column" ma:hidden="true" ma:list="{69413ec7-76e5-4b2c-a515-f1236c3b877e}" ma:internalName="TaxCatchAll" ma:showField="CatchAllData" ma:web="a816f57b-4245-4bb8-a58e-bc87da2e7b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81ba7b2-59ab-4740-9d9c-0a2c912b086d">
      <Terms xmlns="http://schemas.microsoft.com/office/infopath/2007/PartnerControls"/>
    </lcf76f155ced4ddcb4097134ff3c332f>
    <TaxCatchAll xmlns="a816f57b-4245-4bb8-a58e-bc87da2e7bda" xsi:nil="true"/>
  </documentManagement>
</p:properties>
</file>

<file path=customXml/item3.xml>��< ? x m l   v e r s i o n = " 1 . 0 "   e n c o d i n g = " u t f - 1 6 " ? > < D a t a M a s h u p   x m l n s = " h t t p : / / s c h e m a s . m i c r o s o f t . c o m / D a t a M a s h u p " > A A A A A B Q D A A B Q S w M E F A A C A A g A h X x K W a e k 7 + e k A A A A 9 Q A A A B I A H A B D b 2 5 m a W c v U G F j a 2 F n Z S 5 4 b W w g o h g A K K A U A A A A A A A A A A A A A A A A A A A A A A A A A A A A h Y 9 B D o I w F E S v Q r q n L R C j I Z 8 S w 1 Y S E x P j t i k V G q G Y t l j u 5 s I j e Q U x i r p z O W / e Y u Z + v U E + d m 1 w k c a q X m c o w h Q F U o u + U r r O 0 O C O 4 Q r l D L Z c n H g t g 0 n W N h 1 t l a H G u X N K i P c e + w T 3 p i Y x p R E 5 l J u d a G T H 0 U d W / + V Q a e u 4 F h I x 2 L / G s B h H S Y I X S 0 y B z A x K p b 9 9 P M 1 9 t j 8 Q i q F 1 g 5 H s a M J i D W S O Q N 4 X 2 A N Q S w M E F A A C A A g A h X x K 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V 8 S l k o i k e 4 D g A A A B E A A A A T A B w A R m 9 y b X V s Y X M v U 2 V j d G l v b j E u b S C i G A A o o B Q A A A A A A A A A A A A A A A A A A A A A A A A A A A A r T k 0 u y c z P U w i G 0 I b W A F B L A Q I t A B Q A A g A I A I V 8 S l m n p O / n p A A A A P U A A A A S A A A A A A A A A A A A A A A A A A A A A A B D b 2 5 m a W c v U G F j a 2 F n Z S 5 4 b W x Q S w E C L Q A U A A I A C A C F f E p Z D 8 r p q 6 Q A A A D p A A A A E w A A A A A A A A A A A A A A A A D w A A A A W 0 N v b n R l b n R f V H l w Z X N d L n h t b F B L A Q I t A B Q A A g A I A I V 8 S l 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1 o C L m H L X 0 Q K / h J 6 a D f B A O A A A A A A I A A A A A A A N m A A D A A A A A E A A A A A A K e P p m L Z U 3 + j D o 0 k D X H k w A A A A A B I A A A K A A A A A Q A A A A 3 L y P H M t b q z V 5 j f U x L 4 p K K l A A A A C C k J A 7 / q r x c z C y 0 M 9 Z B k q k D E M u Q 8 u F w W b B c 4 t 7 R 6 p t y w L Q x N D R 2 v o q b Y x V n 9 k E b O + J X e H 3 + G P 9 6 u o w S F 6 H e + 0 z 2 J C r Q k 4 P t d 3 A e x Y 3 G D o / W R Q A A A B M 5 V 2 m f w K T F C r 1 D e T k F X p C b o 6 B f 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580387-41A4-4DEA-8395-A1F4E9D6E5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1ba7b2-59ab-4740-9d9c-0a2c912b086d"/>
    <ds:schemaRef ds:uri="a816f57b-4245-4bb8-a58e-bc87da2e7b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318A06-7F88-4753-A90C-03724C940AA0}">
  <ds:schemaRefs>
    <ds:schemaRef ds:uri="http://purl.org/dc/terms/"/>
    <ds:schemaRef ds:uri="http://schemas.openxmlformats.org/package/2006/metadata/core-properties"/>
    <ds:schemaRef ds:uri="http://www.w3.org/XML/1998/namespace"/>
    <ds:schemaRef ds:uri="http://schemas.microsoft.com/office/2006/metadata/properties"/>
    <ds:schemaRef ds:uri="a33f6647-5c9c-47d4-b8f6-c8713956853f"/>
    <ds:schemaRef ds:uri="http://schemas.microsoft.com/office/2006/documentManagement/types"/>
    <ds:schemaRef ds:uri="http://purl.org/dc/elements/1.1/"/>
    <ds:schemaRef ds:uri="http://purl.org/dc/dcmitype/"/>
    <ds:schemaRef ds:uri="http://schemas.microsoft.com/office/infopath/2007/PartnerControls"/>
    <ds:schemaRef ds:uri="8b0e0a8c-3057-457e-bf05-734cfcad33cf"/>
    <ds:schemaRef ds:uri="781ba7b2-59ab-4740-9d9c-0a2c912b086d"/>
    <ds:schemaRef ds:uri="a816f57b-4245-4bb8-a58e-bc87da2e7bda"/>
  </ds:schemaRefs>
</ds:datastoreItem>
</file>

<file path=customXml/itemProps3.xml><?xml version="1.0" encoding="utf-8"?>
<ds:datastoreItem xmlns:ds="http://schemas.openxmlformats.org/officeDocument/2006/customXml" ds:itemID="{65745C1E-9C83-4F28-B856-B6FE675FADFC}">
  <ds:schemaRefs>
    <ds:schemaRef ds:uri="http://schemas.microsoft.com/DataMashup"/>
  </ds:schemaRefs>
</ds:datastoreItem>
</file>

<file path=customXml/itemProps4.xml><?xml version="1.0" encoding="utf-8"?>
<ds:datastoreItem xmlns:ds="http://schemas.openxmlformats.org/officeDocument/2006/customXml" ds:itemID="{DE3BC574-5B6D-41F7-8178-2E8EF61848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5</vt:i4>
      </vt:variant>
    </vt:vector>
  </HeadingPairs>
  <TitlesOfParts>
    <vt:vector size="10" baseType="lpstr">
      <vt:lpstr>PROCÉDURE</vt:lpstr>
      <vt:lpstr>1 - CONFIGURATION</vt:lpstr>
      <vt:lpstr>2 - DEMANDE D'AUTORISATION</vt:lpstr>
      <vt:lpstr>3 - FRAIS DE DÉPLACEMENT</vt:lpstr>
      <vt:lpstr>Liste</vt:lpstr>
      <vt:lpstr>Tableau_1</vt:lpstr>
      <vt:lpstr>'1 - CONFIGURATION'!Zone_d_impression</vt:lpstr>
      <vt:lpstr>'2 - DEMANDE D''AUTORISATION'!Zone_d_impression</vt:lpstr>
      <vt:lpstr>'3 - FRAIS DE DÉPLACEMENT'!Zone_d_impression</vt:lpstr>
      <vt:lpstr>PROCÉDURE!Zone_d_impression</vt:lpstr>
    </vt:vector>
  </TitlesOfParts>
  <Company>Cs des Chic-Chocs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Jacynthe Synnott</dc:creator>
  <cp:lastModifiedBy>Evelyne De Longchamp</cp:lastModifiedBy>
  <cp:lastPrinted>2026-05-12T18:12:01Z</cp:lastPrinted>
  <dcterms:created xsi:type="dcterms:W3CDTF">2000-05-08T17:15:18Z</dcterms:created>
  <dcterms:modified xsi:type="dcterms:W3CDTF">2026-07-07T19:06:15Z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0x010100F9CAEEEE5C7E9D47B04C9E8DCD229FF8</vt:lpwstr>
  </property>
  <property fmtid="{D5CDD505-2E9C-101B-9397-08002B2CF9AE}" pid="3" name="MediaServiceImageTags">
    <vt:lpwstr/>
  </property>
</Properties>
</file>